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I:\ENG\Files\DEVLMT ENGR\Fee Related\Fee Updates\CALCULATORS\2026-2027\"/>
    </mc:Choice>
  </mc:AlternateContent>
  <xr:revisionPtr revIDLastSave="0" documentId="13_ncr:1_{04B3D95B-9B3B-4325-8864-5273C39C33EF}" xr6:coauthVersionLast="47" xr6:coauthVersionMax="47" xr10:uidLastSave="{00000000-0000-0000-0000-000000000000}"/>
  <bookViews>
    <workbookView xWindow="-120" yWindow="-120" windowWidth="29040" windowHeight="15720" xr2:uid="{3A25794B-93E4-4F20-9748-B6DBB7381F1A}"/>
  </bookViews>
  <sheets>
    <sheet name="SFR FEE CALC" sheetId="1" r:id="rId1"/>
    <sheet name="Fee Schedule Effective 070626" sheetId="2" state="hidden" r:id="rId2"/>
  </sheets>
  <externalReferences>
    <externalReference r:id="rId3"/>
    <externalReference r:id="rId4"/>
  </externalReferences>
  <definedNames>
    <definedName name="_xlnm.Print_Area" localSheetId="0">'SFR FEE CALC'!$A$1:$G$27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G18" i="1"/>
  <c r="G17" i="1"/>
  <c r="E19" i="1"/>
  <c r="F19" i="1" s="1"/>
  <c r="E18" i="1"/>
  <c r="F18" i="1" s="1"/>
  <c r="E17" i="1"/>
  <c r="F17" i="1" s="1"/>
  <c r="G9" i="1"/>
  <c r="E9" i="1"/>
  <c r="G8" i="1"/>
  <c r="H13" i="1" l="1"/>
  <c r="G10" i="1"/>
  <c r="H22" i="1" s="1"/>
  <c r="H21" i="1" l="1"/>
  <c r="H20" i="1"/>
  <c r="H19" i="1"/>
  <c r="H18" i="1"/>
  <c r="H17" i="1"/>
  <c r="H16" i="1"/>
  <c r="H15" i="1"/>
  <c r="H14" i="1"/>
  <c r="H23" i="1" l="1"/>
  <c r="C207" i="2" l="1"/>
  <c r="C206" i="2"/>
  <c r="C169" i="2" l="1"/>
  <c r="C154" i="2" l="1"/>
  <c r="C99" i="2"/>
  <c r="C146" i="2"/>
  <c r="C194" i="2" l="1"/>
  <c r="C187" i="2"/>
  <c r="C189" i="2"/>
  <c r="C191" i="2"/>
  <c r="C196" i="2"/>
  <c r="C199" i="2"/>
  <c r="C188" i="2"/>
  <c r="C200" i="2"/>
  <c r="C197" i="2"/>
  <c r="C183" i="2"/>
  <c r="C180" i="2"/>
  <c r="C185" i="2"/>
  <c r="C193" i="2"/>
  <c r="C202" i="2"/>
  <c r="C181" i="2"/>
  <c r="C201" i="2"/>
  <c r="C198" i="2"/>
  <c r="C184" i="2"/>
  <c r="C177" i="2"/>
  <c r="C176" i="2"/>
  <c r="C174" i="2"/>
  <c r="C175" i="2"/>
  <c r="C173" i="2"/>
  <c r="C170" i="2"/>
  <c r="C171" i="2"/>
  <c r="C149" i="2"/>
  <c r="C158" i="2"/>
  <c r="C153" i="2"/>
  <c r="C144" i="2"/>
  <c r="C148" i="2"/>
  <c r="C152" i="2"/>
  <c r="C147" i="2"/>
  <c r="C157" i="2"/>
  <c r="C145" i="2"/>
  <c r="C137" i="2"/>
  <c r="C115" i="2"/>
  <c r="C129" i="2"/>
  <c r="E22" i="1" s="1"/>
  <c r="C120" i="2"/>
  <c r="C112" i="2"/>
  <c r="C133" i="2"/>
  <c r="C121" i="2"/>
  <c r="E21" i="1" s="1"/>
  <c r="C125" i="2"/>
  <c r="C132" i="2"/>
  <c r="C117" i="2"/>
  <c r="C123" i="2"/>
  <c r="C131" i="2"/>
  <c r="C116" i="2"/>
  <c r="C128" i="2"/>
  <c r="C124" i="2"/>
  <c r="C113" i="2"/>
  <c r="E20" i="1" s="1"/>
  <c r="C101" i="2"/>
  <c r="C100" i="2"/>
  <c r="C96" i="2"/>
  <c r="G20" i="1" l="1"/>
  <c r="F20" i="1"/>
  <c r="G21" i="1"/>
  <c r="F21" i="1"/>
  <c r="G22" i="1"/>
  <c r="F22" i="1"/>
  <c r="C94" i="2"/>
  <c r="C95" i="2"/>
  <c r="F97" i="2" l="1"/>
  <c r="E16" i="1"/>
  <c r="G94" i="2"/>
  <c r="E13" i="1" s="1"/>
  <c r="C90" i="2"/>
  <c r="C89" i="2"/>
  <c r="C88" i="2"/>
  <c r="C87" i="2"/>
  <c r="C83" i="2"/>
  <c r="C82" i="2"/>
  <c r="C81" i="2"/>
  <c r="C79" i="2"/>
  <c r="C78" i="2"/>
  <c r="C77" i="2"/>
  <c r="C76" i="2"/>
  <c r="C74" i="2"/>
  <c r="C73" i="2"/>
  <c r="C72" i="2"/>
  <c r="C71" i="2"/>
  <c r="C69" i="2"/>
  <c r="C68" i="2"/>
  <c r="C67" i="2"/>
  <c r="C66" i="2"/>
  <c r="C64" i="2"/>
  <c r="C63" i="2"/>
  <c r="C62" i="2"/>
  <c r="C61" i="2"/>
  <c r="C59" i="2"/>
  <c r="C57" i="2"/>
  <c r="C56" i="2"/>
  <c r="C55" i="2"/>
  <c r="C53" i="2"/>
  <c r="C52" i="2"/>
  <c r="C51" i="2"/>
  <c r="C50" i="2"/>
  <c r="C48" i="2"/>
  <c r="C47" i="2"/>
  <c r="C46" i="2"/>
  <c r="C45" i="2"/>
  <c r="C43" i="2"/>
  <c r="C34" i="2"/>
  <c r="A5" i="2"/>
  <c r="A2" i="2"/>
  <c r="G16" i="1" l="1"/>
  <c r="F16" i="1"/>
  <c r="G13" i="1"/>
  <c r="F13" i="1"/>
  <c r="D18" i="1"/>
  <c r="D20" i="1"/>
  <c r="D21" i="1"/>
  <c r="D22" i="1"/>
  <c r="G95" i="2"/>
  <c r="E14" i="1" s="1"/>
  <c r="G96" i="2"/>
  <c r="E15" i="1" s="1"/>
  <c r="F15" i="1" s="1"/>
  <c r="D19" i="1"/>
  <c r="D13" i="1"/>
  <c r="D16" i="1"/>
  <c r="G14" i="1" l="1"/>
  <c r="F14" i="1"/>
  <c r="G15" i="1"/>
  <c r="D15" i="1" s="1"/>
  <c r="G97" i="2"/>
  <c r="D14" i="1"/>
  <c r="E23" i="1"/>
  <c r="F23" i="1"/>
  <c r="D17" i="1"/>
  <c r="G23" i="1" l="1"/>
  <c r="D23" i="1" s="1"/>
</calcChain>
</file>

<file path=xl/sharedStrings.xml><?xml version="1.0" encoding="utf-8"?>
<sst xmlns="http://schemas.openxmlformats.org/spreadsheetml/2006/main" count="385" uniqueCount="202">
  <si>
    <t>Plan No.:</t>
  </si>
  <si>
    <t>Address (BF):</t>
  </si>
  <si>
    <t>Date:</t>
  </si>
  <si>
    <t>TOTAL FEES</t>
  </si>
  <si>
    <t>STREET FACILITY IMPROVEMENT</t>
  </si>
  <si>
    <t>STREET MAINTENANCE EQUIPMENT</t>
  </si>
  <si>
    <t>BIKEWAY IMPROVEMENTS</t>
  </si>
  <si>
    <t>ADMINISTRATION BUILDING</t>
  </si>
  <si>
    <t>TOTAL IMPACT FEES:</t>
  </si>
  <si>
    <t>Number of Bedrooms:</t>
  </si>
  <si>
    <t>BASELINE</t>
  </si>
  <si>
    <t>30% INCREASE</t>
  </si>
  <si>
    <t>Number of Bathrooms:</t>
  </si>
  <si>
    <t>Number of units</t>
  </si>
  <si>
    <t xml:space="preserve">30% REDUCTION </t>
  </si>
  <si>
    <t>Project Name:</t>
  </si>
  <si>
    <t xml:space="preserve">How To Use: </t>
  </si>
  <si>
    <t xml:space="preserve">NOTES AND REMARKS: </t>
  </si>
  <si>
    <t>CITY OF CHICO</t>
  </si>
  <si>
    <t>Activity</t>
  </si>
  <si>
    <t>Adopted Fee</t>
  </si>
  <si>
    <t>Notes</t>
  </si>
  <si>
    <t xml:space="preserve">Transportation Facility Fees    </t>
  </si>
  <si>
    <t>Street Facility Improvement Fees</t>
  </si>
  <si>
    <t>Residential</t>
  </si>
  <si>
    <t xml:space="preserve">    Single Family</t>
  </si>
  <si>
    <t>Per Dwelling Unit</t>
  </si>
  <si>
    <t xml:space="preserve">    Multi Family</t>
  </si>
  <si>
    <t>Commercial</t>
  </si>
  <si>
    <t xml:space="preserve">    Retail</t>
  </si>
  <si>
    <t>Per Square Foot</t>
  </si>
  <si>
    <t xml:space="preserve">    Office</t>
  </si>
  <si>
    <t>Industrial</t>
  </si>
  <si>
    <t>Other</t>
  </si>
  <si>
    <t>Avg Daily Vehicle Trips rate</t>
  </si>
  <si>
    <t>Street Maintenance Equipment Fees</t>
  </si>
  <si>
    <t>Bikeway Improvement Fees</t>
  </si>
  <si>
    <t>No Fee</t>
  </si>
  <si>
    <t>Credits to Fees</t>
  </si>
  <si>
    <t>Change in use from existing residential use to a nonresidential use</t>
  </si>
  <si>
    <t>See Notes</t>
  </si>
  <si>
    <t>A credit shall be provided at the amount equal to the transportation facility fee for the previous residential use</t>
  </si>
  <si>
    <t>Change in use from existing nonresidential use to residential use, or to another nonresidential use which requires a certificate of occupancy</t>
  </si>
  <si>
    <t>Deferral of Fees</t>
  </si>
  <si>
    <t>Single Family Residential</t>
  </si>
  <si>
    <t>Administration Fee equal to 2% of deferred transportation facilities fee</t>
  </si>
  <si>
    <t>Multi Family Residential or Non Residential</t>
  </si>
  <si>
    <t xml:space="preserve">Storm Drain Facility Fees    </t>
  </si>
  <si>
    <t>Butte Creek</t>
  </si>
  <si>
    <t>Total Cost Per Acre</t>
  </si>
  <si>
    <t>Per Acre Cost</t>
  </si>
  <si>
    <t>Commercial &amp; Industrial</t>
  </si>
  <si>
    <t>Comanche Creek</t>
  </si>
  <si>
    <t>Little Chico Creek</t>
  </si>
  <si>
    <t>Big Chico Creek</t>
  </si>
  <si>
    <t>Lindo Channel</t>
  </si>
  <si>
    <t>S.U.D.A.D Ditch</t>
  </si>
  <si>
    <t>Mud-Sycamore Creek</t>
  </si>
  <si>
    <t>P.V. Ditch</t>
  </si>
  <si>
    <t xml:space="preserve">Keefer Slough/Rock Creek/NWCSPA </t>
  </si>
  <si>
    <t>Fee Computation</t>
  </si>
  <si>
    <t>Without Building Plans</t>
  </si>
  <si>
    <t>Park Facility Fees</t>
  </si>
  <si>
    <t>Bidwell Park Land Acquisition Fee</t>
  </si>
  <si>
    <t>Factors For Usage</t>
  </si>
  <si>
    <t>2.6 persons / household</t>
  </si>
  <si>
    <t>2.2 persons / household</t>
  </si>
  <si>
    <t>Standard for Park Facilities</t>
  </si>
  <si>
    <t>5 acres / 1,000 persons</t>
  </si>
  <si>
    <t>Owner Shall Pay Administrative Fee Equal to 2% of the Deferred Park Facility Fees</t>
  </si>
  <si>
    <t>-</t>
  </si>
  <si>
    <t>Building and Equipment Fees</t>
  </si>
  <si>
    <t>Administration Building Fee</t>
  </si>
  <si>
    <t xml:space="preserve">Commercial </t>
  </si>
  <si>
    <t>Fire Protection  Building &amp; Equipment Fee</t>
  </si>
  <si>
    <t>Police Protection  Building &amp; Equipment Fee</t>
  </si>
  <si>
    <t>Owner Shall Pay Administrative Fee Equal to 2% of the Deferred Bldg &amp; Equip Fees</t>
  </si>
  <si>
    <t>Maps With No Public and Joint-Use Private Improvements</t>
  </si>
  <si>
    <t xml:space="preserve">   Initial Deposit</t>
  </si>
  <si>
    <t>Upon initial submittal of maps for checking.</t>
  </si>
  <si>
    <t xml:space="preserve">   Final Fee, actual cost for checking maps</t>
  </si>
  <si>
    <t>Additional amount, if any, to be paid by sub divider to City prior to recording of map.  Refunds, if any, to be paid by City within 60 days a Full Time Equivalent Student recording map.</t>
  </si>
  <si>
    <t>BUILDING FEES</t>
  </si>
  <si>
    <t>Consolidated Bldg &amp; P/C New Construction Fees</t>
  </si>
  <si>
    <t>See Exhibit 1</t>
  </si>
  <si>
    <t>Fees for Residential Alterations/Remodel/Addition Items</t>
  </si>
  <si>
    <t>See Exhibit 2</t>
  </si>
  <si>
    <t>Fees for  Commercial Alterations/Remodel Items/Addition</t>
  </si>
  <si>
    <t>See Exhibit 3</t>
  </si>
  <si>
    <t>Plan Check &amp; Inspection Fees</t>
  </si>
  <si>
    <t xml:space="preserve">  Basic Fee</t>
  </si>
  <si>
    <t>Per Hour</t>
  </si>
  <si>
    <t xml:space="preserve">  Overtime Fee</t>
  </si>
  <si>
    <t xml:space="preserve">  Construction-Reinspection Fee (1/2 hour minimum)</t>
  </si>
  <si>
    <t>Covers Costs incurred in responding to more than two requests for inspection at a construction site to inspect the same work item</t>
  </si>
  <si>
    <t>Refund Processing Fee (covers original intake/admin &amp; refund processing)</t>
  </si>
  <si>
    <t>Preliminary Plan Check Inspection Fees</t>
  </si>
  <si>
    <t>Site Verification &amp; Investigation Fee</t>
  </si>
  <si>
    <t>Plan Maintenance Fee</t>
  </si>
  <si>
    <t>2% of building permit fee with a minimum of $8 and a maximum of $350</t>
  </si>
  <si>
    <t>Energy Plan Check Fees - Minimum Fee</t>
  </si>
  <si>
    <t xml:space="preserve">  Up to 2 Residential Units</t>
  </si>
  <si>
    <t>Certification as Energy Compliance Inspector or Special Inspector</t>
  </si>
  <si>
    <t>Per Fiscal Year</t>
  </si>
  <si>
    <t>Marking/Annotating additional sets of plans at constractor/subcontractor request</t>
  </si>
  <si>
    <t>Per Sheet</t>
  </si>
  <si>
    <t>Condominium Conversion Inspection Fees</t>
  </si>
  <si>
    <t xml:space="preserve">  Per Unit Fee</t>
  </si>
  <si>
    <t xml:space="preserve">  Minimum Fee</t>
  </si>
  <si>
    <t>Foundation Only Permit</t>
  </si>
  <si>
    <t>20% of building permit fee, 1 hour minimum</t>
  </si>
  <si>
    <t>Conditional Occupancy Permit</t>
  </si>
  <si>
    <t xml:space="preserve"> 5% of building permit fee, $285.00 minimum</t>
  </si>
  <si>
    <t xml:space="preserve">Other Permit fees:  </t>
  </si>
  <si>
    <t>Fees for permits not shown herein shall be determined by the Building Official</t>
  </si>
  <si>
    <t>State of California building permit surcharges for compliance with §2705 of the Public Resources Code</t>
  </si>
  <si>
    <t xml:space="preserve">  Residential Occupancies (no more than three stories in height)</t>
  </si>
  <si>
    <t>An amount equal to .013 % of the established construction valuations as reported on the building permit.  Minimum of $.50.</t>
  </si>
  <si>
    <t xml:space="preserve">  All Other  Occupancies</t>
  </si>
  <si>
    <t>An amount equal to .028 % of the established construction valuations as reported on the building permit.  Minimum of $.50.</t>
  </si>
  <si>
    <t>State of California Building Permit Surcharge for compliance with § 18931.6 of the California Health and Safety Code</t>
  </si>
  <si>
    <t>$1 for every $25,000 of valuation</t>
  </si>
  <si>
    <t>PLANNING FEES</t>
  </si>
  <si>
    <t>City Processing Fees</t>
  </si>
  <si>
    <t>Annexation Deposit</t>
  </si>
  <si>
    <t xml:space="preserve">   Owner-occupied, Single-family residences on lots which cannot be further subdivided</t>
  </si>
  <si>
    <t>Real Time Deposit</t>
  </si>
  <si>
    <t xml:space="preserve">   Fully developed properties</t>
  </si>
  <si>
    <t xml:space="preserve">   Vacant properties or partially developed properties</t>
  </si>
  <si>
    <t>Tentative</t>
  </si>
  <si>
    <t xml:space="preserve">   Subdivision Map</t>
  </si>
  <si>
    <t xml:space="preserve">   Parcel Map</t>
  </si>
  <si>
    <t xml:space="preserve">   Condominium Conversion Map</t>
  </si>
  <si>
    <t>Planning Staff Hourly Rate for items not covered in this fee schedule</t>
  </si>
  <si>
    <t>Administrative Use Permit</t>
  </si>
  <si>
    <t>Use Permit</t>
  </si>
  <si>
    <t xml:space="preserve">   Single Family Owner Occupied Residences</t>
  </si>
  <si>
    <t xml:space="preserve">   Wireless Telecommunications Facilities</t>
  </si>
  <si>
    <t xml:space="preserve">   Family Daycare Homes</t>
  </si>
  <si>
    <t xml:space="preserve">   Any use other than those in Section III.C.1.a.,b.,c., above- Action by Zoning Administrator</t>
  </si>
  <si>
    <t xml:space="preserve">   Any use other than those in Section III.C.1.a.,b.,c., above- Action by Planning Commission</t>
  </si>
  <si>
    <t>Temporary Events Permit</t>
  </si>
  <si>
    <t xml:space="preserve">Variance Permit </t>
  </si>
  <si>
    <t xml:space="preserve">   Single Family Owner Occupied Residence</t>
  </si>
  <si>
    <t>Subdivisions</t>
  </si>
  <si>
    <t xml:space="preserve">   Extension of Time to File Final Map</t>
  </si>
  <si>
    <t xml:space="preserve">   Modification of Conditions of Approved Map</t>
  </si>
  <si>
    <t xml:space="preserve">        Action by Map Advisory Committee</t>
  </si>
  <si>
    <t xml:space="preserve">        Action by Planning Commission</t>
  </si>
  <si>
    <t xml:space="preserve">   Modification of Conditions/Revision of Approved Parcel Map </t>
  </si>
  <si>
    <t xml:space="preserve">   Minor Land Division Map</t>
  </si>
  <si>
    <t xml:space="preserve">  Tentative Map For a Reversion to Acreage</t>
  </si>
  <si>
    <t xml:space="preserve">  Request for Certificate of Compliance or Certificate of Merger</t>
  </si>
  <si>
    <t xml:space="preserve">  Boundary Line Modification</t>
  </si>
  <si>
    <t xml:space="preserve">  Certificate of Correction for Final Subdivision or Parcel Map</t>
  </si>
  <si>
    <t>Northwest Chico Specific Plan Fees</t>
  </si>
  <si>
    <t>Specific Plan Fees</t>
  </si>
  <si>
    <t xml:space="preserve">   Residential</t>
  </si>
  <si>
    <t xml:space="preserve">   All Other Uses</t>
  </si>
  <si>
    <t>Deferral of  Fees</t>
  </si>
  <si>
    <t xml:space="preserve">   Single Family</t>
  </si>
  <si>
    <t>Property Owner Shall Pay an Administrative Fee  Equal to 2% of all Deferred Northwest Chico Specific Plan Fee</t>
  </si>
  <si>
    <t xml:space="preserve">   Multiple Family </t>
  </si>
  <si>
    <t>SOURCE I/AllCity/Fee Schedules/FY 2025-2026 Fee Schedule/Fee Schedules - FY 2025-2026 Master - Effective 07072025</t>
  </si>
  <si>
    <t>FIRE PROTECTION BUILDING AND EQUIPMENT</t>
  </si>
  <si>
    <t xml:space="preserve">POLICE PROTECTION BUILDING AND EQUIPMENT </t>
  </si>
  <si>
    <t>PARK - COMMUNITY</t>
  </si>
  <si>
    <t>PARK - LINEAR/GREENWAY</t>
  </si>
  <si>
    <t xml:space="preserve"> </t>
  </si>
  <si>
    <t>PARK - NEIGHBORHOOD</t>
  </si>
  <si>
    <t xml:space="preserve">Step 3. </t>
  </si>
  <si>
    <t>Neighborhood</t>
  </si>
  <si>
    <t>Community</t>
  </si>
  <si>
    <t>Linear</t>
  </si>
  <si>
    <t xml:space="preserve">BIDWELL PARK LAND ACQUISITION </t>
  </si>
  <si>
    <t>SINGLE FAMILY IMPACT FEE</t>
  </si>
  <si>
    <t xml:space="preserve">HOUSE </t>
  </si>
  <si>
    <t>Fee Condition</t>
  </si>
  <si>
    <r>
      <t xml:space="preserve">Step 1. </t>
    </r>
    <r>
      <rPr>
        <sz val="12"/>
        <rFont val="Arial Nova"/>
        <family val="2"/>
      </rPr>
      <t>Input project details into the blue cells (Project Name, Address, Plan No., Date)</t>
    </r>
  </si>
  <si>
    <r>
      <t xml:space="preserve">Step 2. </t>
    </r>
    <r>
      <rPr>
        <sz val="12"/>
        <rFont val="Arial Nova"/>
        <family val="2"/>
      </rPr>
      <t xml:space="preserve">Input the primary dwelling square footage, nuber of bedrooms, bathrooms, and units for the house. </t>
    </r>
  </si>
  <si>
    <t xml:space="preserve"> Input the ADU existing square footage (enter 0 if no ADU exists) and the proposed square footage being added. </t>
  </si>
  <si>
    <r>
      <rPr>
        <b/>
        <sz val="12"/>
        <rFont val="Arial Nova"/>
        <family val="2"/>
      </rPr>
      <t>Step 4.</t>
    </r>
    <r>
      <rPr>
        <sz val="12"/>
        <rFont val="Arial Nova"/>
        <family val="2"/>
      </rPr>
      <t xml:space="preserve"> Check the shared Sewer Lateral box if the ADU shares the primary residence's sewer lateral. </t>
    </r>
  </si>
  <si>
    <r>
      <rPr>
        <b/>
        <sz val="12"/>
        <rFont val="Arial Nova"/>
        <family val="2"/>
      </rPr>
      <t>Step 5.</t>
    </r>
    <r>
      <rPr>
        <sz val="12"/>
        <rFont val="Arial Nova"/>
        <family val="2"/>
      </rPr>
      <t xml:space="preserve"> The ADU Impact sq ft, ADU proportionality, and ADU Fees will calculate automatically. </t>
    </r>
  </si>
  <si>
    <t>Per Government Code § 66311.5(c), ADUs of 750 sq ft or less are exempt from Development Impact Fees. ADUs exceeding 750 sq ft are charged DIF proportionately in relation to the primary dwelling's square footage. Per CMC § 3.85.135(B), ADUs sharing the primary sewer lateral receive a 50% reduction on the calculated DIF.</t>
  </si>
  <si>
    <t>The square footage subject to DIF is determined as follows:</t>
  </si>
  <si>
    <r>
      <t>New ADU:</t>
    </r>
    <r>
      <rPr>
        <sz val="12"/>
        <rFont val="Arial Nova"/>
        <family val="2"/>
      </rPr>
      <t xml:space="preserve"> Full proposed sq ft if over 750, otherwise exempt.</t>
    </r>
  </si>
  <si>
    <r>
      <t>Expansion of existing ADU under 750 sq ft:</t>
    </r>
    <r>
      <rPr>
        <sz val="12"/>
        <rFont val="Arial Nova"/>
        <family val="2"/>
      </rPr>
      <t xml:space="preserve"> </t>
    </r>
  </si>
  <si>
    <t>Only the square footage exceeding the 750 sq ft threshold is subject to DIF.</t>
  </si>
  <si>
    <t>Expansion of existing ADU already over 750 sq ft:</t>
  </si>
  <si>
    <t>Only the proposed (new) square footage is subject to DIF, as the existing area was previously assessed.</t>
  </si>
  <si>
    <t xml:space="preserve">ADU IMPACT FEE ESTIMATE WORKSHEET </t>
  </si>
  <si>
    <t>ADU FEES</t>
  </si>
  <si>
    <t>ADU</t>
  </si>
  <si>
    <t>Existing sq ft</t>
  </si>
  <si>
    <t>Proposed to be Added sq ft</t>
  </si>
  <si>
    <t>Shared Sewer Lateral</t>
  </si>
  <si>
    <t>Square footage</t>
  </si>
  <si>
    <t>Total Final sq ft</t>
  </si>
  <si>
    <t>ADU Impact sq ft</t>
  </si>
  <si>
    <t>ADU Proportionality</t>
  </si>
  <si>
    <t>FEE SCHEDULE FOR FY2026-27</t>
  </si>
  <si>
    <t>Updated: 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</si>
</sst>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2" formatCode="_(&quot;$&quot;* #,##0_);_(&quot;$&quot;* \(#,##0\);_(&quot;$&quot;* &quot;-&quot;_);_(@_)"/>
    <numFmt numFmtId="44" formatCode="_(&quot;$&quot;* #,##0.00_);_(&quot;$&quot;* \(#,##0.00\);_(&quot;$&quot;* &quot;-&quot;??_);_(@_)"/>
  </numFmts>
  <fonts count="18" x14ac:knownFonts="1">
    <font>
      <sz val="10"/>
      <name val="Arial"/>
    </font>
    <font>
      <sz val="8"/>
      <name val="Arial"/>
      <family val="2"/>
    </font>
    <font>
      <sz val="10"/>
      <name val="Arial"/>
      <family val="2"/>
    </font>
    <font>
      <sz val="10"/>
      <name val="Arial"/>
      <family val="2"/>
    </font>
    <font>
      <b/>
      <sz val="16"/>
      <name val="Arial Nova"/>
      <family val="2"/>
    </font>
    <font>
      <b/>
      <sz val="12"/>
      <name val="Arial Nova"/>
      <family val="2"/>
    </font>
    <font>
      <sz val="12"/>
      <name val="Arial Nova"/>
      <family val="2"/>
    </font>
    <font>
      <sz val="11"/>
      <color theme="1"/>
      <name val="Calibri"/>
      <family val="2"/>
      <scheme val="minor"/>
    </font>
    <font>
      <b/>
      <sz val="11"/>
      <color theme="0"/>
      <name val="Calibri"/>
      <family val="2"/>
      <scheme val="minor"/>
    </font>
    <font>
      <sz val="11"/>
      <color rgb="FF9C650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0"/>
      <name val="Arial Nova"/>
      <family val="2"/>
    </font>
    <font>
      <sz val="12"/>
      <color theme="0"/>
      <name val="Calibri"/>
      <family val="2"/>
      <scheme val="minor"/>
    </font>
    <font>
      <sz val="12"/>
      <color theme="0"/>
      <name val="Arial Nova"/>
      <family val="2"/>
    </font>
    <font>
      <b/>
      <sz val="12"/>
      <color rgb="FFFF0000"/>
      <name val="Arial Nova"/>
      <family val="2"/>
    </font>
    <font>
      <sz val="10"/>
      <name val="Arial"/>
    </font>
  </fonts>
  <fills count="10">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1"/>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rgb="FFFFFF00"/>
        <bgColor indexed="64"/>
      </patternFill>
    </fill>
    <fill>
      <patternFill patternType="solid">
        <fgColor theme="7" tint="0.39994506668294322"/>
        <bgColor indexed="64"/>
      </patternFill>
    </fill>
    <fill>
      <patternFill patternType="solid">
        <fgColor rgb="FFFFC000"/>
        <bgColor indexed="64"/>
      </patternFill>
    </fill>
  </fills>
  <borders count="28">
    <border>
      <left/>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style="thin">
        <color indexed="64"/>
      </left>
      <right/>
      <top style="medium">
        <color indexed="64"/>
      </top>
      <bottom/>
      <diagonal/>
    </border>
  </borders>
  <cellStyleXfs count="9">
    <xf numFmtId="0" fontId="0" fillId="0" borderId="0">
      <alignment vertical="top"/>
    </xf>
    <xf numFmtId="3" fontId="3" fillId="0" borderId="0" applyFont="0" applyFill="0" applyBorder="0" applyAlignment="0" applyProtection="0"/>
    <xf numFmtId="3" fontId="2" fillId="0" borderId="0" applyFont="0" applyFill="0" applyBorder="0" applyAlignment="0" applyProtection="0"/>
    <xf numFmtId="44" fontId="2" fillId="0" borderId="0" applyFont="0" applyFill="0" applyBorder="0" applyAlignment="0" applyProtection="0"/>
    <xf numFmtId="42" fontId="3" fillId="0" borderId="0" applyFont="0" applyFill="0" applyBorder="0" applyAlignment="0" applyProtection="0"/>
    <xf numFmtId="0" fontId="9" fillId="2" borderId="0" applyNumberFormat="0" applyBorder="0" applyAlignment="0" applyProtection="0"/>
    <xf numFmtId="0" fontId="2" fillId="0" borderId="0">
      <alignment vertical="top"/>
    </xf>
    <xf numFmtId="0" fontId="7" fillId="0" borderId="0"/>
    <xf numFmtId="9" fontId="17" fillId="0" borderId="0" applyFont="0" applyFill="0" applyBorder="0" applyAlignment="0" applyProtection="0"/>
  </cellStyleXfs>
  <cellXfs count="134">
    <xf numFmtId="0" fontId="0" fillId="0" borderId="0" xfId="0" applyAlignment="1"/>
    <xf numFmtId="0" fontId="11" fillId="0" borderId="0" xfId="1" applyNumberFormat="1" applyFont="1"/>
    <xf numFmtId="0" fontId="12" fillId="0" borderId="0" xfId="1" applyNumberFormat="1" applyFont="1"/>
    <xf numFmtId="0" fontId="12" fillId="0" borderId="0" xfId="0" applyFont="1" applyAlignment="1"/>
    <xf numFmtId="7" fontId="12" fillId="0" borderId="0" xfId="0" applyNumberFormat="1" applyFont="1" applyAlignment="1"/>
    <xf numFmtId="49" fontId="12" fillId="0" borderId="0" xfId="0" applyNumberFormat="1" applyFont="1">
      <alignment vertical="top"/>
    </xf>
    <xf numFmtId="0" fontId="10" fillId="0" borderId="0" xfId="0" applyFont="1" applyAlignment="1"/>
    <xf numFmtId="0" fontId="10" fillId="0" borderId="0" xfId="0" applyFont="1" applyAlignment="1">
      <alignment vertical="center"/>
    </xf>
    <xf numFmtId="0" fontId="10" fillId="0" borderId="0" xfId="0" applyFont="1" applyAlignment="1">
      <alignment horizontal="center" vertical="center"/>
    </xf>
    <xf numFmtId="0" fontId="0" fillId="0" borderId="0" xfId="0" applyAlignment="1">
      <alignment vertical="center"/>
    </xf>
    <xf numFmtId="0" fontId="8" fillId="3" borderId="0" xfId="0" applyFont="1" applyFill="1" applyAlignment="1"/>
    <xf numFmtId="0" fontId="8" fillId="3" borderId="0" xfId="0" applyFont="1" applyFill="1" applyAlignment="1">
      <alignment vertical="center"/>
    </xf>
    <xf numFmtId="0" fontId="10" fillId="0" borderId="1" xfId="0" applyFont="1" applyBorder="1" applyAlignment="1"/>
    <xf numFmtId="0" fontId="10" fillId="0" borderId="2" xfId="0" applyFont="1" applyBorder="1" applyAlignment="1">
      <alignment vertical="center"/>
    </xf>
    <xf numFmtId="2" fontId="0" fillId="0" borderId="2" xfId="0" applyNumberFormat="1" applyBorder="1" applyAlignment="1">
      <alignment horizontal="center" vertical="center"/>
    </xf>
    <xf numFmtId="0" fontId="0" fillId="0" borderId="1" xfId="0" applyBorder="1" applyAlignment="1">
      <alignment vertical="center"/>
    </xf>
    <xf numFmtId="0" fontId="0" fillId="0" borderId="2" xfId="0" applyBorder="1" applyAlignment="1"/>
    <xf numFmtId="4" fontId="0" fillId="0" borderId="2" xfId="0" applyNumberFormat="1" applyBorder="1" applyAlignment="1">
      <alignment horizontal="center" vertical="center"/>
    </xf>
    <xf numFmtId="0" fontId="0" fillId="0" borderId="3" xfId="0" applyBorder="1" applyAlignment="1"/>
    <xf numFmtId="0" fontId="10" fillId="0" borderId="4" xfId="0" applyFont="1" applyBorder="1" applyAlignment="1">
      <alignment vertical="center"/>
    </xf>
    <xf numFmtId="2" fontId="0" fillId="0" borderId="3" xfId="0" applyNumberFormat="1" applyBorder="1" applyAlignment="1">
      <alignment horizontal="center" vertical="center"/>
    </xf>
    <xf numFmtId="0" fontId="0" fillId="0" borderId="5" xfId="0" applyBorder="1" applyAlignment="1">
      <alignment vertical="center"/>
    </xf>
    <xf numFmtId="0" fontId="0" fillId="0" borderId="6" xfId="0" applyBorder="1" applyAlignment="1"/>
    <xf numFmtId="0" fontId="10" fillId="0" borderId="6" xfId="0" applyFont="1" applyBorder="1" applyAlignment="1">
      <alignment vertical="center"/>
    </xf>
    <xf numFmtId="2" fontId="0" fillId="0" borderId="7" xfId="0" applyNumberFormat="1" applyBorder="1" applyAlignment="1">
      <alignment horizontal="center" vertical="center"/>
    </xf>
    <xf numFmtId="0" fontId="0" fillId="0" borderId="7" xfId="0" applyBorder="1" applyAlignment="1">
      <alignment vertical="center"/>
    </xf>
    <xf numFmtId="0" fontId="0" fillId="0" borderId="1" xfId="0" applyBorder="1" applyAlignment="1">
      <alignment vertical="center" wrapText="1"/>
    </xf>
    <xf numFmtId="0" fontId="0" fillId="0" borderId="0" xfId="0" applyAlignment="1">
      <alignment vertical="center" wrapText="1"/>
    </xf>
    <xf numFmtId="0" fontId="0" fillId="0" borderId="8" xfId="0" applyBorder="1" applyAlignment="1">
      <alignment vertical="center"/>
    </xf>
    <xf numFmtId="4" fontId="0" fillId="0" borderId="3" xfId="0" applyNumberFormat="1" applyBorder="1" applyAlignment="1">
      <alignment horizontal="center" vertical="center"/>
    </xf>
    <xf numFmtId="4" fontId="0" fillId="0" borderId="7" xfId="0" applyNumberFormat="1" applyBorder="1" applyAlignment="1">
      <alignment horizontal="center" vertical="center"/>
    </xf>
    <xf numFmtId="0" fontId="0" fillId="0" borderId="9" xfId="0" applyBorder="1" applyAlignment="1"/>
    <xf numFmtId="0" fontId="10" fillId="0" borderId="9" xfId="0" applyFont="1" applyBorder="1" applyAlignment="1">
      <alignment vertical="center"/>
    </xf>
    <xf numFmtId="4" fontId="0" fillId="0" borderId="9" xfId="0" applyNumberFormat="1" applyBorder="1" applyAlignment="1">
      <alignment horizontal="center" vertical="center"/>
    </xf>
    <xf numFmtId="0" fontId="0" fillId="0" borderId="9" xfId="0" applyBorder="1" applyAlignment="1">
      <alignment vertical="center"/>
    </xf>
    <xf numFmtId="0" fontId="10" fillId="0" borderId="3" xfId="0" applyFont="1" applyBorder="1" applyAlignment="1"/>
    <xf numFmtId="0" fontId="10" fillId="0" borderId="5" xfId="0" applyFont="1" applyBorder="1" applyAlignment="1"/>
    <xf numFmtId="0" fontId="10" fillId="0" borderId="3" xfId="0" applyFont="1" applyBorder="1" applyAlignment="1">
      <alignment vertical="center"/>
    </xf>
    <xf numFmtId="0" fontId="10" fillId="0" borderId="6" xfId="0" applyFont="1" applyBorder="1" applyAlignment="1"/>
    <xf numFmtId="2" fontId="0" fillId="0" borderId="6" xfId="0" applyNumberFormat="1" applyBorder="1" applyAlignment="1">
      <alignment horizontal="center" vertical="center"/>
    </xf>
    <xf numFmtId="0" fontId="0" fillId="0" borderId="6" xfId="0" applyBorder="1" applyAlignment="1">
      <alignment vertical="center"/>
    </xf>
    <xf numFmtId="0" fontId="10" fillId="0" borderId="2" xfId="0" applyFont="1" applyBorder="1" applyAlignment="1">
      <alignment vertical="center" wrapText="1"/>
    </xf>
    <xf numFmtId="4" fontId="0" fillId="0" borderId="1" xfId="0" applyNumberFormat="1" applyBorder="1" applyAlignment="1">
      <alignment horizontal="center" vertical="center"/>
    </xf>
    <xf numFmtId="0" fontId="10" fillId="0" borderId="1" xfId="0" applyFont="1" applyBorder="1" applyAlignment="1">
      <alignment vertical="center"/>
    </xf>
    <xf numFmtId="0" fontId="10" fillId="0" borderId="2" xfId="0" applyFont="1" applyBorder="1" applyAlignment="1"/>
    <xf numFmtId="0" fontId="10" fillId="0" borderId="8" xfId="0" applyFont="1" applyBorder="1" applyAlignment="1">
      <alignment vertical="center"/>
    </xf>
    <xf numFmtId="0" fontId="0" fillId="0" borderId="4" xfId="0" applyBorder="1" applyAlignment="1">
      <alignment vertical="center"/>
    </xf>
    <xf numFmtId="0" fontId="0" fillId="0" borderId="5" xfId="0" applyBorder="1" applyAlignment="1">
      <alignment vertical="center" wrapText="1"/>
    </xf>
    <xf numFmtId="0" fontId="6" fillId="0" borderId="10" xfId="0" applyFont="1" applyBorder="1" applyAlignment="1"/>
    <xf numFmtId="14" fontId="6" fillId="0" borderId="0" xfId="1" applyNumberFormat="1" applyFont="1" applyFill="1" applyBorder="1" applyAlignment="1" applyProtection="1">
      <alignment horizontal="left"/>
      <protection locked="0"/>
    </xf>
    <xf numFmtId="0" fontId="5" fillId="0" borderId="0" xfId="0" applyFont="1" applyAlignment="1"/>
    <xf numFmtId="0" fontId="6" fillId="0" borderId="0" xfId="0" applyFont="1" applyAlignment="1"/>
    <xf numFmtId="0" fontId="5" fillId="0" borderId="11" xfId="0" applyFont="1" applyBorder="1" applyAlignment="1"/>
    <xf numFmtId="0" fontId="6" fillId="0" borderId="4" xfId="0" applyFont="1" applyBorder="1" applyAlignment="1"/>
    <xf numFmtId="49" fontId="6" fillId="0" borderId="0" xfId="0" applyNumberFormat="1" applyFont="1">
      <alignment vertical="top"/>
    </xf>
    <xf numFmtId="49" fontId="5" fillId="0" borderId="9" xfId="1" applyNumberFormat="1" applyFont="1" applyFill="1" applyBorder="1" applyAlignment="1">
      <alignment horizontal="left" vertical="top" wrapText="1"/>
    </xf>
    <xf numFmtId="0" fontId="14" fillId="0" borderId="0" xfId="0" applyFont="1" applyAlignment="1">
      <alignment horizontal="left" vertical="center"/>
    </xf>
    <xf numFmtId="0" fontId="13" fillId="6" borderId="0" xfId="1" applyNumberFormat="1" applyFont="1" applyFill="1" applyBorder="1" applyAlignment="1">
      <alignment horizontal="right"/>
    </xf>
    <xf numFmtId="49" fontId="5" fillId="0" borderId="0" xfId="1" applyNumberFormat="1" applyFont="1" applyFill="1" applyBorder="1" applyAlignment="1">
      <alignment horizontal="left" vertical="top" wrapText="1"/>
    </xf>
    <xf numFmtId="7" fontId="13" fillId="6" borderId="12" xfId="1" applyNumberFormat="1" applyFont="1" applyFill="1" applyBorder="1"/>
    <xf numFmtId="0" fontId="15" fillId="0" borderId="0" xfId="0" applyFont="1" applyAlignment="1">
      <alignment horizontal="left" vertical="center"/>
    </xf>
    <xf numFmtId="0" fontId="13" fillId="6" borderId="13" xfId="1" applyNumberFormat="1" applyFont="1" applyFill="1" applyBorder="1"/>
    <xf numFmtId="0" fontId="13" fillId="6" borderId="14" xfId="1" applyNumberFormat="1" applyFont="1" applyFill="1" applyBorder="1" applyAlignment="1">
      <alignment horizontal="center"/>
    </xf>
    <xf numFmtId="0" fontId="2" fillId="0" borderId="0" xfId="0" applyFont="1" applyAlignment="1"/>
    <xf numFmtId="0" fontId="0" fillId="7" borderId="0" xfId="0" applyFill="1" applyAlignment="1"/>
    <xf numFmtId="49" fontId="16" fillId="0" borderId="0" xfId="1" applyNumberFormat="1" applyFont="1" applyFill="1" applyBorder="1" applyAlignment="1">
      <alignment horizontal="left" vertical="top" wrapText="1"/>
    </xf>
    <xf numFmtId="7" fontId="13" fillId="6" borderId="15" xfId="1" applyNumberFormat="1" applyFont="1" applyFill="1" applyBorder="1"/>
    <xf numFmtId="7" fontId="5" fillId="8" borderId="16" xfId="1" applyNumberFormat="1" applyFont="1" applyFill="1" applyBorder="1"/>
    <xf numFmtId="0" fontId="6" fillId="0" borderId="0" xfId="0" applyFont="1" applyAlignment="1">
      <alignment horizontal="right"/>
    </xf>
    <xf numFmtId="14" fontId="5" fillId="0" borderId="0" xfId="2" applyNumberFormat="1" applyFont="1" applyFill="1" applyBorder="1" applyAlignment="1">
      <alignment horizontal="right" indent="2"/>
    </xf>
    <xf numFmtId="49" fontId="6" fillId="5" borderId="11" xfId="0" applyNumberFormat="1" applyFont="1" applyFill="1" applyBorder="1" applyAlignment="1" applyProtection="1">
      <alignment horizontal="left" wrapText="1"/>
      <protection locked="0"/>
    </xf>
    <xf numFmtId="49" fontId="6" fillId="5" borderId="11" xfId="1" applyNumberFormat="1" applyFont="1" applyFill="1" applyBorder="1" applyAlignment="1" applyProtection="1">
      <protection locked="0"/>
    </xf>
    <xf numFmtId="14" fontId="6" fillId="5" borderId="11" xfId="1" applyNumberFormat="1" applyFont="1" applyFill="1" applyBorder="1" applyAlignment="1" applyProtection="1">
      <alignment horizontal="left"/>
      <protection locked="0"/>
    </xf>
    <xf numFmtId="0" fontId="12" fillId="0" borderId="2" xfId="0" applyFont="1" applyBorder="1" applyAlignment="1"/>
    <xf numFmtId="0" fontId="6" fillId="0" borderId="2" xfId="0" applyFont="1" applyBorder="1" applyAlignment="1">
      <alignment horizontal="right"/>
    </xf>
    <xf numFmtId="0" fontId="6" fillId="0" borderId="2" xfId="0" applyFont="1" applyBorder="1" applyAlignment="1"/>
    <xf numFmtId="0" fontId="6" fillId="0" borderId="3" xfId="0" applyFont="1" applyBorder="1" applyAlignment="1"/>
    <xf numFmtId="0" fontId="13" fillId="6" borderId="17" xfId="1" applyNumberFormat="1" applyFont="1" applyFill="1" applyBorder="1"/>
    <xf numFmtId="49" fontId="16" fillId="0" borderId="4" xfId="1" applyNumberFormat="1" applyFont="1" applyFill="1" applyBorder="1" applyAlignment="1">
      <alignment horizontal="left" vertical="top" wrapText="1"/>
    </xf>
    <xf numFmtId="0" fontId="4" fillId="0" borderId="19" xfId="1" applyNumberFormat="1" applyFont="1" applyFill="1" applyBorder="1" applyAlignment="1">
      <alignment horizontal="center" vertical="center"/>
    </xf>
    <xf numFmtId="0" fontId="5" fillId="0" borderId="19" xfId="1" applyNumberFormat="1" applyFont="1" applyFill="1" applyBorder="1" applyAlignment="1">
      <alignment horizontal="center" vertical="center"/>
    </xf>
    <xf numFmtId="7" fontId="6" fillId="0" borderId="11" xfId="1" applyNumberFormat="1" applyFont="1" applyFill="1" applyBorder="1"/>
    <xf numFmtId="7" fontId="6" fillId="0" borderId="20" xfId="1" applyNumberFormat="1" applyFont="1" applyFill="1" applyBorder="1"/>
    <xf numFmtId="0" fontId="5" fillId="0" borderId="23" xfId="0" applyFont="1" applyBorder="1" applyAlignment="1">
      <alignment horizontal="right" wrapText="1"/>
    </xf>
    <xf numFmtId="0" fontId="5" fillId="0" borderId="7" xfId="0" applyFont="1" applyBorder="1" applyAlignment="1">
      <alignment horizontal="left" vertical="center" indent="3"/>
    </xf>
    <xf numFmtId="0" fontId="5" fillId="0" borderId="6" xfId="0" applyFont="1" applyBorder="1" applyAlignment="1">
      <alignment horizontal="left" vertical="center" indent="3"/>
    </xf>
    <xf numFmtId="0" fontId="5" fillId="0" borderId="23" xfId="0" applyFont="1" applyBorder="1" applyAlignment="1">
      <alignment horizontal="right"/>
    </xf>
    <xf numFmtId="0" fontId="13" fillId="6" borderId="26" xfId="1" applyNumberFormat="1" applyFont="1" applyFill="1" applyBorder="1"/>
    <xf numFmtId="0" fontId="13" fillId="6" borderId="11" xfId="1" applyNumberFormat="1" applyFont="1" applyFill="1" applyBorder="1" applyAlignment="1">
      <alignment horizontal="center"/>
    </xf>
    <xf numFmtId="0" fontId="6" fillId="0" borderId="0" xfId="0" applyFont="1" applyAlignment="1">
      <alignment horizontal="right" vertical="top"/>
    </xf>
    <xf numFmtId="0" fontId="5" fillId="7" borderId="26" xfId="1" applyNumberFormat="1" applyFont="1" applyFill="1" applyBorder="1" applyAlignment="1">
      <alignment horizontal="center"/>
    </xf>
    <xf numFmtId="0" fontId="12" fillId="0" borderId="9" xfId="0" applyFont="1" applyBorder="1" applyAlignment="1"/>
    <xf numFmtId="7" fontId="6" fillId="0" borderId="0" xfId="2" applyNumberFormat="1" applyFont="1" applyFill="1" applyBorder="1" applyProtection="1"/>
    <xf numFmtId="0" fontId="6" fillId="0" borderId="0" xfId="0" applyFont="1" applyAlignment="1">
      <alignment vertical="top" wrapText="1"/>
    </xf>
    <xf numFmtId="0" fontId="6" fillId="0" borderId="0" xfId="0" applyFont="1">
      <alignment vertical="top"/>
    </xf>
    <xf numFmtId="0" fontId="13" fillId="6" borderId="11" xfId="2" applyNumberFormat="1" applyFont="1" applyFill="1" applyBorder="1" applyAlignment="1" applyProtection="1">
      <alignment horizontal="center"/>
    </xf>
    <xf numFmtId="7" fontId="6" fillId="0" borderId="11" xfId="0" applyNumberFormat="1" applyFont="1" applyBorder="1" applyAlignment="1"/>
    <xf numFmtId="7" fontId="13" fillId="6" borderId="22" xfId="2" applyNumberFormat="1" applyFont="1" applyFill="1" applyBorder="1" applyProtection="1"/>
    <xf numFmtId="0" fontId="6" fillId="0" borderId="11" xfId="0" applyFont="1" applyBorder="1" applyAlignment="1"/>
    <xf numFmtId="0" fontId="6" fillId="5" borderId="11" xfId="2" applyNumberFormat="1" applyFont="1" applyFill="1" applyBorder="1" applyAlignment="1" applyProtection="1">
      <alignment horizontal="center"/>
      <protection locked="0"/>
    </xf>
    <xf numFmtId="3" fontId="6" fillId="5" borderId="11" xfId="2" applyFont="1" applyFill="1" applyBorder="1" applyAlignment="1" applyProtection="1">
      <alignment horizontal="center" vertical="center"/>
      <protection locked="0"/>
    </xf>
    <xf numFmtId="3" fontId="6" fillId="5" borderId="11"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3" fontId="6" fillId="0" borderId="11" xfId="0" applyNumberFormat="1" applyFont="1" applyBorder="1" applyAlignment="1">
      <alignment horizontal="center" vertical="center"/>
    </xf>
    <xf numFmtId="3" fontId="6" fillId="0" borderId="11" xfId="5" applyNumberFormat="1" applyFont="1" applyFill="1" applyBorder="1" applyProtection="1"/>
    <xf numFmtId="3" fontId="6" fillId="0" borderId="11" xfId="2" applyFont="1" applyFill="1" applyBorder="1" applyAlignment="1" applyProtection="1">
      <alignment horizontal="center" vertical="center"/>
    </xf>
    <xf numFmtId="0" fontId="5" fillId="0" borderId="9" xfId="0" applyFont="1" applyBorder="1" applyAlignment="1"/>
    <xf numFmtId="0" fontId="13" fillId="6" borderId="11" xfId="0" applyFont="1" applyFill="1" applyBorder="1" applyAlignment="1">
      <alignment horizontal="left" vertical="center"/>
    </xf>
    <xf numFmtId="0" fontId="6" fillId="0" borderId="0" xfId="0" applyFont="1" applyAlignment="1">
      <alignment horizontal="left" vertical="top" wrapText="1"/>
    </xf>
    <xf numFmtId="49" fontId="5" fillId="0" borderId="18" xfId="1" applyNumberFormat="1" applyFont="1" applyFill="1" applyBorder="1" applyAlignment="1">
      <alignment horizontal="left" vertical="top" wrapText="1"/>
    </xf>
    <xf numFmtId="49" fontId="5" fillId="0" borderId="9" xfId="1" applyNumberFormat="1" applyFont="1" applyFill="1" applyBorder="1" applyAlignment="1">
      <alignment horizontal="left" vertical="top" wrapText="1"/>
    </xf>
    <xf numFmtId="0" fontId="5" fillId="0" borderId="24" xfId="0" applyFont="1" applyBorder="1" applyAlignment="1">
      <alignment horizontal="left" vertical="center" indent="3"/>
    </xf>
    <xf numFmtId="0" fontId="5" fillId="0" borderId="25" xfId="0" applyFont="1" applyBorder="1" applyAlignment="1">
      <alignment horizontal="left" vertical="center" indent="3"/>
    </xf>
    <xf numFmtId="0" fontId="5" fillId="0" borderId="7" xfId="0" applyFont="1" applyBorder="1" applyAlignment="1">
      <alignment horizontal="left" vertical="center" indent="3"/>
    </xf>
    <xf numFmtId="0" fontId="5" fillId="0" borderId="6" xfId="0" applyFont="1" applyBorder="1" applyAlignment="1">
      <alignment horizontal="left" vertical="center" indent="3"/>
    </xf>
    <xf numFmtId="0" fontId="5" fillId="0" borderId="24" xfId="0" applyFont="1" applyBorder="1" applyAlignment="1">
      <alignment horizontal="left" vertical="center" wrapText="1" indent="3"/>
    </xf>
    <xf numFmtId="0" fontId="5" fillId="0" borderId="25" xfId="0" applyFont="1" applyBorder="1" applyAlignment="1">
      <alignment horizontal="left" vertical="center" wrapText="1" indent="3"/>
    </xf>
    <xf numFmtId="0" fontId="5" fillId="0" borderId="7" xfId="0" applyFont="1" applyBorder="1" applyAlignment="1">
      <alignment horizontal="left" vertical="center" wrapText="1" indent="3"/>
    </xf>
    <xf numFmtId="0" fontId="5" fillId="0" borderId="6" xfId="0" applyFont="1" applyBorder="1" applyAlignment="1">
      <alignment horizontal="left" vertical="center" wrapText="1" indent="3"/>
    </xf>
    <xf numFmtId="0" fontId="6" fillId="0" borderId="27" xfId="6" applyFont="1" applyBorder="1" applyAlignment="1">
      <alignment horizontal="left"/>
    </xf>
    <xf numFmtId="0" fontId="6" fillId="0" borderId="10" xfId="6" applyFont="1" applyBorder="1" applyAlignment="1">
      <alignment horizontal="left"/>
    </xf>
    <xf numFmtId="0" fontId="13" fillId="6" borderId="21" xfId="1" applyNumberFormat="1" applyFont="1" applyFill="1" applyBorder="1" applyAlignment="1">
      <alignment horizontal="right"/>
    </xf>
    <xf numFmtId="0" fontId="13" fillId="6" borderId="22" xfId="1" applyNumberFormat="1" applyFont="1" applyFill="1" applyBorder="1" applyAlignment="1">
      <alignment horizontal="right"/>
    </xf>
    <xf numFmtId="0" fontId="8" fillId="4" borderId="2" xfId="0" applyFont="1" applyFill="1" applyBorder="1" applyAlignment="1"/>
    <xf numFmtId="0" fontId="8" fillId="4" borderId="0" xfId="0" applyFont="1" applyFill="1" applyAlignment="1"/>
    <xf numFmtId="0" fontId="10" fillId="0" borderId="2" xfId="0" applyFont="1" applyBorder="1" applyAlignment="1">
      <alignment vertical="top" wrapText="1"/>
    </xf>
    <xf numFmtId="0" fontId="0" fillId="0" borderId="8" xfId="0" applyBorder="1" applyAlignment="1">
      <alignment vertical="top" wrapText="1"/>
    </xf>
    <xf numFmtId="14" fontId="10" fillId="0" borderId="0" xfId="0" applyNumberFormat="1" applyFont="1" applyAlignment="1"/>
    <xf numFmtId="0" fontId="0" fillId="0" borderId="0" xfId="0" applyAlignment="1"/>
    <xf numFmtId="0" fontId="8" fillId="4" borderId="3" xfId="0" applyFont="1" applyFill="1" applyBorder="1" applyAlignment="1"/>
    <xf numFmtId="0" fontId="8" fillId="4" borderId="4" xfId="0" applyFont="1" applyFill="1" applyBorder="1" applyAlignment="1"/>
    <xf numFmtId="0" fontId="0" fillId="0" borderId="4" xfId="0" applyBorder="1" applyAlignment="1"/>
    <xf numFmtId="10" fontId="6" fillId="0" borderId="20" xfId="8" applyNumberFormat="1" applyFont="1" applyFill="1" applyBorder="1" applyAlignment="1" applyProtection="1">
      <alignment horizontal="center"/>
    </xf>
    <xf numFmtId="0" fontId="5" fillId="9" borderId="5" xfId="1" applyNumberFormat="1" applyFont="1" applyFill="1" applyBorder="1" applyAlignment="1">
      <alignment horizontal="center"/>
    </xf>
    <xf numFmtId="10" fontId="6" fillId="0" borderId="6" xfId="8" applyNumberFormat="1" applyFont="1" applyFill="1" applyBorder="1" applyAlignment="1" applyProtection="1">
      <alignment horizontal="center"/>
    </xf>
  </cellXfs>
  <cellStyles count="9">
    <cellStyle name="Comma0" xfId="1" xr:uid="{E48DA062-9E84-48FC-8C45-7C7D49253337}"/>
    <cellStyle name="Comma0 2" xfId="2" xr:uid="{D866C950-EC3F-49AE-9484-0FECE7D5D2B4}"/>
    <cellStyle name="Currency 2" xfId="3" xr:uid="{37A1344F-7508-437E-8379-0821A8637950}"/>
    <cellStyle name="Currency0" xfId="4" xr:uid="{D6929A11-4BAB-49E9-9A63-5AF25DFA21B9}"/>
    <cellStyle name="Neutral" xfId="5" builtinId="28"/>
    <cellStyle name="Normal" xfId="0" builtinId="0"/>
    <cellStyle name="Normal 2" xfId="6" xr:uid="{6948B660-D844-42BC-B9AD-724F85073DDE}"/>
    <cellStyle name="Normal 3" xfId="7" xr:uid="{9FDC7F76-9685-4DF0-9781-B9CE26572F69}"/>
    <cellStyle name="Percent" xfId="8" builtinId="5"/>
  </cellStyles>
  <dxfs count="3">
    <dxf>
      <fill>
        <patternFill>
          <bgColor theme="9"/>
        </patternFill>
      </fill>
    </dxf>
    <dxf>
      <fill>
        <patternFill>
          <bgColor rgb="FFFFFF00"/>
        </patternFill>
      </fill>
    </dxf>
    <dxf>
      <fill>
        <patternFill>
          <bgColor rgb="FFFFC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0</xdr:row>
      <xdr:rowOff>171450</xdr:rowOff>
    </xdr:from>
    <xdr:to>
      <xdr:col>2</xdr:col>
      <xdr:colOff>285750</xdr:colOff>
      <xdr:row>0</xdr:row>
      <xdr:rowOff>1276350</xdr:rowOff>
    </xdr:to>
    <xdr:pic>
      <xdr:nvPicPr>
        <xdr:cNvPr id="1035" name="Picture 1">
          <a:extLst>
            <a:ext uri="{FF2B5EF4-FFF2-40B4-BE49-F238E27FC236}">
              <a16:creationId xmlns:a16="http://schemas.microsoft.com/office/drawing/2014/main" id="{5CEEF106-2767-E80A-2E0A-D73392A7F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71450"/>
          <a:ext cx="43148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1695450</xdr:colOff>
      <xdr:row>0</xdr:row>
      <xdr:rowOff>85725</xdr:rowOff>
    </xdr:from>
    <xdr:to>
      <xdr:col>3</xdr:col>
      <xdr:colOff>2047875</xdr:colOff>
      <xdr:row>3</xdr:row>
      <xdr:rowOff>57150</xdr:rowOff>
    </xdr:to>
    <xdr:pic>
      <xdr:nvPicPr>
        <xdr:cNvPr id="2060" name="Picture 3">
          <a:extLst>
            <a:ext uri="{FF2B5EF4-FFF2-40B4-BE49-F238E27FC236}">
              <a16:creationId xmlns:a16="http://schemas.microsoft.com/office/drawing/2014/main" id="{ECF67918-E8A6-06D8-CD7E-E5E62412F5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85725"/>
          <a:ext cx="3524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AllCity/Fee%20Schedules/2025-26%20Fee%20Schedule/Fee%20Schedules%20-%20FY%202025-2026%20Master%20-%20Effective%2007-07-2025.xlsx" TargetMode="External"/><Relationship Id="rId1" Type="http://schemas.openxmlformats.org/officeDocument/2006/relationships/externalLinkPath" Target="/AllCity/Fee%20Schedules/2025-26%20Fee%20Schedule/Fee%20Schedules%20-%20FY%202025-2026%20Master%20-%20Effective%2007-07-2025.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AllCity/Fee%20Schedules/2026-27%20Fee%20Schedule/Fee%20Schedule%20-%20FY%202026-2027%20Master%20-%20Effective%2007-06-2026.xlsx" TargetMode="External"/><Relationship Id="rId2" Type="http://schemas.openxmlformats.org/officeDocument/2006/relationships/externalLinkPath" Target="file:///I:\AllCity\Fee%20Schedules\2026-27%20Fee%20Schedule\Fee%20Schedule%20-%20FY%202026-2027%20Master%20-%20Effective%2007-06-2026.xlsx" TargetMode="External"/><Relationship Id="rId1" Type="http://schemas.openxmlformats.org/officeDocument/2006/relationships/externalLinkPath" Target="/AllCity/Fee%20Schedules/2026-27%20Fee%20Schedule/Fee%20Schedule%20-%20FY%202026-2027%20Master%20-%20Effective%2007-06-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Table of Contents - Excel"/>
      <sheetName val="Table of Contents - Publish"/>
      <sheetName val="2025-2026 Sortable"/>
      <sheetName val="Public Hearing Fees"/>
      <sheetName val="2nd Public Hearing Fees"/>
      <sheetName val="Department Requested Changes"/>
      <sheetName val="PY - Public Hearing no formula"/>
      <sheetName val="Category Descriptions"/>
      <sheetName val="Bldg New Constr - 21.025 Ex 1"/>
      <sheetName val="Bldg Resid Misc Fee-21.025 Ex 2"/>
      <sheetName val="Bldg Comml Misc Fee-21.025 Ex 3"/>
      <sheetName val="For Publication Attorney"/>
      <sheetName val="For Publication Clerk and Manag"/>
      <sheetName val="For Publication Airport"/>
      <sheetName val="For Publication CDD 60 days"/>
      <sheetName val="For Publication CDD 7-1"/>
      <sheetName val="Fire Plan Check-40.040 Ex6"/>
      <sheetName val="For Publication Fire"/>
      <sheetName val="Info Systems"/>
      <sheetName val="For Publication Finance"/>
      <sheetName val="Parking Violations-15.094 Ex5"/>
      <sheetName val="For Publication Police"/>
      <sheetName val="For Publication PW 60 Days"/>
      <sheetName val="CDD MASTER"/>
      <sheetName val="CDD Effective date"/>
      <sheetName val="For Publication PW 7-1"/>
      <sheetName val="Sewer Svc Rates-50.050 Ex4"/>
      <sheetName val="Utility Users Tax-15.110 Ex7"/>
      <sheetName val="Fee Schedule Inflator"/>
      <sheetName val="Deleted in previous years"/>
      <sheetName val="2026-2027 Sortable"/>
    </sheetNames>
    <sheetDataSet>
      <sheetData sheetId="0">
        <row r="2">
          <cell r="B2" t="str">
            <v>JULY 7, 2025</v>
          </cell>
        </row>
      </sheetData>
      <sheetData sheetId="1"/>
      <sheetData sheetId="2"/>
      <sheetData sheetId="3">
        <row r="655">
          <cell r="P655">
            <v>0</v>
          </cell>
        </row>
        <row r="664">
          <cell r="P664">
            <v>25836</v>
          </cell>
        </row>
        <row r="665">
          <cell r="P665">
            <v>12918</v>
          </cell>
        </row>
        <row r="666">
          <cell r="P666">
            <v>19377</v>
          </cell>
        </row>
        <row r="667">
          <cell r="P667">
            <v>20669</v>
          </cell>
        </row>
        <row r="668">
          <cell r="P668">
            <v>26949</v>
          </cell>
        </row>
        <row r="669">
          <cell r="P669">
            <v>13475</v>
          </cell>
        </row>
        <row r="670">
          <cell r="P670">
            <v>20212</v>
          </cell>
        </row>
        <row r="671">
          <cell r="P671">
            <v>21559</v>
          </cell>
        </row>
        <row r="672">
          <cell r="P672">
            <v>29362</v>
          </cell>
        </row>
        <row r="673">
          <cell r="P673">
            <v>14682</v>
          </cell>
        </row>
        <row r="674">
          <cell r="P674">
            <v>22022</v>
          </cell>
        </row>
        <row r="675">
          <cell r="P675">
            <v>23491</v>
          </cell>
        </row>
        <row r="676">
          <cell r="P676">
            <v>21893</v>
          </cell>
        </row>
        <row r="677">
          <cell r="P677">
            <v>10946</v>
          </cell>
        </row>
        <row r="678">
          <cell r="P678">
            <v>16418</v>
          </cell>
        </row>
        <row r="679">
          <cell r="P679">
            <v>17514</v>
          </cell>
        </row>
        <row r="680">
          <cell r="P680">
            <v>26713</v>
          </cell>
        </row>
        <row r="681">
          <cell r="P681">
            <v>13356</v>
          </cell>
        </row>
        <row r="682">
          <cell r="P682">
            <v>20034</v>
          </cell>
        </row>
        <row r="683">
          <cell r="P683">
            <v>21369</v>
          </cell>
        </row>
        <row r="684">
          <cell r="P684">
            <v>23299</v>
          </cell>
        </row>
        <row r="685">
          <cell r="P685">
            <v>11649</v>
          </cell>
        </row>
        <row r="686">
          <cell r="P686">
            <v>17473</v>
          </cell>
        </row>
        <row r="687">
          <cell r="P687">
            <v>18638</v>
          </cell>
        </row>
        <row r="688">
          <cell r="P688">
            <v>20274</v>
          </cell>
        </row>
        <row r="689">
          <cell r="P689">
            <v>10138</v>
          </cell>
        </row>
        <row r="690">
          <cell r="P690">
            <v>15207</v>
          </cell>
        </row>
        <row r="691">
          <cell r="P691">
            <v>16221</v>
          </cell>
        </row>
        <row r="692">
          <cell r="P692">
            <v>28732</v>
          </cell>
        </row>
        <row r="693">
          <cell r="P693">
            <v>14366</v>
          </cell>
        </row>
        <row r="694">
          <cell r="P694">
            <v>21549</v>
          </cell>
        </row>
        <row r="695">
          <cell r="P695">
            <v>22986</v>
          </cell>
        </row>
        <row r="696">
          <cell r="P696">
            <v>44</v>
          </cell>
        </row>
        <row r="697">
          <cell r="P697">
            <v>14248</v>
          </cell>
        </row>
        <row r="698">
          <cell r="P698">
            <v>16439</v>
          </cell>
        </row>
        <row r="699">
          <cell r="P699">
            <v>17536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
          <cell r="A2" t="str">
            <v>FY 2025/2026 Master Fee Schedule</v>
          </cell>
        </row>
      </sheetData>
      <sheetData sheetId="24"/>
      <sheetData sheetId="25"/>
      <sheetData sheetId="26"/>
      <sheetData sheetId="27"/>
      <sheetData sheetId="28"/>
      <sheetData sheetId="29"/>
      <sheetData sheetId="30"/>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heet1"/>
      <sheetName val="Table of Contents - Excel"/>
      <sheetName val="Table of Contents - Publish"/>
      <sheetName val="2026-2027 Sortable"/>
      <sheetName val="Public Hearing Fees"/>
      <sheetName val="FC Recom - Public Hearing Fees"/>
      <sheetName val="Department Requested Changes"/>
      <sheetName val="Category Descriptions"/>
      <sheetName val="Bldg New Constr - 21.025 Ex 1"/>
      <sheetName val="Bldg Resid Misc Fee-21.025 Ex 2"/>
      <sheetName val="Bldg Comml Misc Fee-21.025 Ex 3"/>
      <sheetName val="For Publication Attorney"/>
      <sheetName val="For Publication Clerk and Manag"/>
      <sheetName val="For Publication Airport"/>
      <sheetName val="For Publication CDD 60 days"/>
      <sheetName val="For Publication CDD 7-1"/>
      <sheetName val="Fire Plan Check-40.040 Ex6"/>
      <sheetName val="For Publication Fire"/>
      <sheetName val="Info Systems"/>
      <sheetName val="North Valley Fiber"/>
      <sheetName val="For Publication Finance"/>
      <sheetName val="Parking Violations-15.094 Ex5"/>
      <sheetName val="For Publication Police"/>
      <sheetName val="For Publication PW 60 Days"/>
      <sheetName val="CDD MASTER"/>
      <sheetName val="CDD Effective date"/>
      <sheetName val="For Publication PW 7-1"/>
      <sheetName val="Sewer Svc Rates-50.050 Ex4"/>
      <sheetName val="Utility Users Tax-15.110 Ex7"/>
      <sheetName val="Fee Schedule Inflator"/>
      <sheetName val="Deleted in previous years"/>
    </sheetNames>
    <sheetDataSet>
      <sheetData sheetId="0"/>
      <sheetData sheetId="1"/>
      <sheetData sheetId="2"/>
      <sheetData sheetId="3">
        <row r="20">
          <cell r="P20">
            <v>10938.5</v>
          </cell>
        </row>
        <row r="21">
          <cell r="P21">
            <v>12291</v>
          </cell>
        </row>
        <row r="22">
          <cell r="P22">
            <v>12291</v>
          </cell>
        </row>
        <row r="399">
          <cell r="P399">
            <v>33413</v>
          </cell>
        </row>
        <row r="400">
          <cell r="P400">
            <v>16548</v>
          </cell>
        </row>
        <row r="401">
          <cell r="P401">
            <v>10268</v>
          </cell>
        </row>
        <row r="402">
          <cell r="P402">
            <v>362</v>
          </cell>
        </row>
        <row r="403">
          <cell r="P403">
            <v>10101</v>
          </cell>
        </row>
        <row r="404">
          <cell r="P404">
            <v>20393</v>
          </cell>
        </row>
        <row r="406">
          <cell r="P406">
            <v>12449</v>
          </cell>
        </row>
        <row r="407">
          <cell r="P407">
            <v>17409</v>
          </cell>
        </row>
        <row r="408">
          <cell r="P408">
            <v>792</v>
          </cell>
        </row>
        <row r="409">
          <cell r="P409">
            <v>7940</v>
          </cell>
        </row>
        <row r="410">
          <cell r="P410">
            <v>10991</v>
          </cell>
        </row>
        <row r="411">
          <cell r="P411">
            <v>14621</v>
          </cell>
        </row>
        <row r="421">
          <cell r="P421">
            <v>3087</v>
          </cell>
        </row>
        <row r="422">
          <cell r="P422">
            <v>5092</v>
          </cell>
        </row>
        <row r="423">
          <cell r="P423">
            <v>9782</v>
          </cell>
        </row>
        <row r="424">
          <cell r="P424">
            <v>3370</v>
          </cell>
        </row>
        <row r="425">
          <cell r="P425">
            <v>8516</v>
          </cell>
        </row>
        <row r="426">
          <cell r="P426">
            <v>5425</v>
          </cell>
        </row>
        <row r="427">
          <cell r="P427">
            <v>4222</v>
          </cell>
        </row>
        <row r="428">
          <cell r="P428">
            <v>4543</v>
          </cell>
        </row>
        <row r="429">
          <cell r="P429">
            <v>4703</v>
          </cell>
        </row>
        <row r="430">
          <cell r="P430">
            <v>4181</v>
          </cell>
        </row>
        <row r="452">
          <cell r="P452">
            <v>2213</v>
          </cell>
        </row>
        <row r="456">
          <cell r="P456">
            <v>63</v>
          </cell>
        </row>
        <row r="460">
          <cell r="P460">
            <v>10</v>
          </cell>
        </row>
        <row r="461">
          <cell r="P461">
            <v>423</v>
          </cell>
        </row>
        <row r="462">
          <cell r="P462">
            <v>282</v>
          </cell>
        </row>
        <row r="463">
          <cell r="P463">
            <v>422</v>
          </cell>
        </row>
        <row r="464">
          <cell r="P464">
            <v>281</v>
          </cell>
        </row>
        <row r="465">
          <cell r="P465">
            <v>422</v>
          </cell>
        </row>
        <row r="467">
          <cell r="P467">
            <v>282</v>
          </cell>
        </row>
        <row r="472">
          <cell r="P472">
            <v>151</v>
          </cell>
        </row>
        <row r="474">
          <cell r="P474">
            <v>291</v>
          </cell>
        </row>
        <row r="475">
          <cell r="P475">
            <v>429</v>
          </cell>
        </row>
        <row r="492">
          <cell r="P492">
            <v>663</v>
          </cell>
        </row>
        <row r="493">
          <cell r="P493">
            <v>3774</v>
          </cell>
        </row>
        <row r="717">
          <cell r="P717">
            <v>5422</v>
          </cell>
        </row>
        <row r="718">
          <cell r="P718">
            <v>5422</v>
          </cell>
        </row>
        <row r="719">
          <cell r="P719">
            <v>0</v>
          </cell>
        </row>
        <row r="721">
          <cell r="P721">
            <v>77</v>
          </cell>
        </row>
        <row r="722">
          <cell r="P722">
            <v>77</v>
          </cell>
        </row>
        <row r="723">
          <cell r="P723">
            <v>0</v>
          </cell>
        </row>
        <row r="739">
          <cell r="P739">
            <v>58</v>
          </cell>
        </row>
        <row r="740">
          <cell r="P740">
            <v>58</v>
          </cell>
        </row>
        <row r="741">
          <cell r="P741">
            <v>0</v>
          </cell>
        </row>
        <row r="742">
          <cell r="P742">
            <v>0</v>
          </cell>
        </row>
        <row r="743">
          <cell r="P743">
            <v>0</v>
          </cell>
        </row>
        <row r="744">
          <cell r="P744">
            <v>454</v>
          </cell>
        </row>
        <row r="745">
          <cell r="P745">
            <v>454</v>
          </cell>
        </row>
        <row r="746">
          <cell r="P746">
            <v>0.84130111629337945</v>
          </cell>
        </row>
        <row r="747">
          <cell r="P747">
            <v>0.75207221001983904</v>
          </cell>
        </row>
        <row r="748">
          <cell r="P748">
            <v>1.2746986610505748E-2</v>
          </cell>
        </row>
        <row r="749">
          <cell r="P749">
            <v>519</v>
          </cell>
        </row>
        <row r="750">
          <cell r="P750">
            <v>519</v>
          </cell>
        </row>
        <row r="751">
          <cell r="P751">
            <v>2.5493973221011497</v>
          </cell>
        </row>
        <row r="752">
          <cell r="P752">
            <v>0.2804337054311265</v>
          </cell>
        </row>
        <row r="753">
          <cell r="P753">
            <v>2.5493973221011497E-2</v>
          </cell>
        </row>
        <row r="1000">
          <cell r="P1000">
            <v>3527.5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D2BAB-CFF8-4281-A4FB-041CD65B00B0}">
  <sheetPr>
    <tabColor rgb="FF00B050"/>
    <pageSetUpPr fitToPage="1"/>
  </sheetPr>
  <dimension ref="A1:O38"/>
  <sheetViews>
    <sheetView showGridLines="0" tabSelected="1" zoomScale="85" zoomScaleNormal="85" zoomScalePageLayoutView="120" workbookViewId="0">
      <selection activeCell="D27" sqref="D27"/>
    </sheetView>
  </sheetViews>
  <sheetFormatPr defaultRowHeight="15.75" x14ac:dyDescent="0.25"/>
  <cols>
    <col min="1" max="1" width="17.7109375" style="3" customWidth="1"/>
    <col min="2" max="2" width="47" style="3" customWidth="1"/>
    <col min="3" max="3" width="4.7109375" style="3" customWidth="1"/>
    <col min="4" max="4" width="26.28515625" style="3" bestFit="1" customWidth="1"/>
    <col min="5" max="5" width="21.140625" style="3" customWidth="1"/>
    <col min="6" max="6" width="32.42578125" style="3" customWidth="1"/>
    <col min="7" max="7" width="21.140625" style="3" customWidth="1"/>
    <col min="8" max="8" width="16.7109375" style="3" customWidth="1"/>
    <col min="9" max="9" width="6.5703125" style="3" customWidth="1"/>
    <col min="10" max="10" width="8.28515625" style="3" customWidth="1"/>
    <col min="11" max="11" width="57.5703125" style="3" customWidth="1"/>
    <col min="12" max="12" width="6.5703125" style="3" customWidth="1"/>
    <col min="13" max="16384" width="9.140625" style="3"/>
  </cols>
  <sheetData>
    <row r="1" spans="1:15" ht="104.25" customHeight="1" thickBot="1" x14ac:dyDescent="0.3">
      <c r="A1" s="79"/>
      <c r="B1" s="80"/>
      <c r="C1" s="80"/>
      <c r="D1" s="80"/>
      <c r="E1" s="80"/>
      <c r="F1" s="80"/>
      <c r="G1" s="80"/>
      <c r="H1" s="51"/>
      <c r="I1" s="51"/>
      <c r="J1" s="51"/>
      <c r="K1" s="51"/>
      <c r="L1" s="51"/>
    </row>
    <row r="2" spans="1:15" s="56" customFormat="1" ht="22.5" customHeight="1" thickTop="1" thickBot="1" x14ac:dyDescent="0.25">
      <c r="A2" s="106" t="s">
        <v>190</v>
      </c>
      <c r="B2" s="106"/>
      <c r="C2" s="106"/>
      <c r="D2" s="106"/>
      <c r="E2" s="106"/>
      <c r="F2" s="106"/>
      <c r="G2" s="106"/>
      <c r="H2" s="106"/>
      <c r="I2" s="60"/>
      <c r="J2" s="60"/>
      <c r="K2" s="60"/>
      <c r="L2" s="60"/>
    </row>
    <row r="3" spans="1:15" ht="27" customHeight="1" x14ac:dyDescent="0.25">
      <c r="A3" s="118" t="s">
        <v>200</v>
      </c>
      <c r="B3" s="119"/>
      <c r="C3" s="69"/>
      <c r="F3" s="48"/>
      <c r="G3" s="48"/>
      <c r="H3" s="51"/>
      <c r="I3" s="50" t="s">
        <v>16</v>
      </c>
      <c r="K3" s="51"/>
      <c r="L3" s="51"/>
    </row>
    <row r="4" spans="1:15" x14ac:dyDescent="0.25">
      <c r="A4" s="73"/>
      <c r="D4" s="52" t="s">
        <v>176</v>
      </c>
      <c r="E4" s="52"/>
      <c r="F4" s="52" t="s">
        <v>192</v>
      </c>
      <c r="G4" s="98"/>
      <c r="H4" s="51"/>
      <c r="I4" s="50"/>
      <c r="K4" s="51"/>
      <c r="L4" s="51"/>
    </row>
    <row r="5" spans="1:15" x14ac:dyDescent="0.25">
      <c r="A5" s="74" t="s">
        <v>15</v>
      </c>
      <c r="B5" s="70"/>
      <c r="C5" s="49"/>
      <c r="D5" s="52" t="s">
        <v>9</v>
      </c>
      <c r="E5" s="99"/>
      <c r="F5" s="52" t="s">
        <v>193</v>
      </c>
      <c r="G5" s="100"/>
      <c r="I5" s="50" t="s">
        <v>168</v>
      </c>
      <c r="J5" s="50" t="s">
        <v>178</v>
      </c>
      <c r="K5" s="51"/>
      <c r="L5" s="51"/>
      <c r="M5" s="51"/>
      <c r="N5" s="51"/>
      <c r="O5" s="51"/>
    </row>
    <row r="6" spans="1:15" x14ac:dyDescent="0.25">
      <c r="A6" s="74" t="s">
        <v>1</v>
      </c>
      <c r="B6" s="70"/>
      <c r="C6" s="51"/>
      <c r="D6" s="52" t="s">
        <v>12</v>
      </c>
      <c r="E6" s="99"/>
      <c r="F6" s="52" t="s">
        <v>194</v>
      </c>
      <c r="G6" s="100"/>
      <c r="I6" s="51"/>
      <c r="J6" s="50" t="s">
        <v>179</v>
      </c>
      <c r="K6" s="51"/>
      <c r="L6" s="51"/>
    </row>
    <row r="7" spans="1:15" ht="15.75" customHeight="1" x14ac:dyDescent="0.25">
      <c r="A7" s="74" t="s">
        <v>0</v>
      </c>
      <c r="B7" s="71"/>
      <c r="C7" s="51"/>
      <c r="D7" s="52" t="s">
        <v>13</v>
      </c>
      <c r="E7" s="99"/>
      <c r="F7" s="52" t="s">
        <v>195</v>
      </c>
      <c r="G7" s="101" t="b">
        <v>0</v>
      </c>
      <c r="I7" s="51"/>
      <c r="J7" s="50" t="s">
        <v>170</v>
      </c>
      <c r="K7" s="107" t="s">
        <v>180</v>
      </c>
      <c r="L7" s="107"/>
      <c r="M7" s="107"/>
      <c r="N7" s="107"/>
      <c r="O7" s="107"/>
    </row>
    <row r="8" spans="1:15" x14ac:dyDescent="0.25">
      <c r="A8" s="74" t="s">
        <v>2</v>
      </c>
      <c r="B8" s="72"/>
      <c r="C8" s="51"/>
      <c r="D8" s="52" t="s">
        <v>196</v>
      </c>
      <c r="E8" s="99"/>
      <c r="F8" s="52" t="s">
        <v>197</v>
      </c>
      <c r="G8" s="102">
        <f>G5+G6</f>
        <v>0</v>
      </c>
      <c r="I8" s="51"/>
      <c r="J8" s="51"/>
      <c r="K8" s="107"/>
      <c r="L8" s="107"/>
      <c r="M8" s="107"/>
      <c r="N8" s="107"/>
      <c r="O8" s="107"/>
    </row>
    <row r="9" spans="1:15" x14ac:dyDescent="0.25">
      <c r="A9" s="75"/>
      <c r="B9" s="51"/>
      <c r="C9" s="51"/>
      <c r="D9" s="52" t="s">
        <v>177</v>
      </c>
      <c r="E9" s="103" t="str">
        <f>IF(AND(E5&lt;=2,E6&lt;=2),"Reduction",IF(AND(E5&gt;=4,E6&gt;=3),"Increase 30%","Baseline"))</f>
        <v>Reduction</v>
      </c>
      <c r="F9" s="52" t="s">
        <v>198</v>
      </c>
      <c r="G9" s="104">
        <f>IF(G5=0, IF(G6&gt;750, G6, 0),IF(G5&gt;=750,G6,IF(G5+G6&gt;750,G5+G6-750, 0)))</f>
        <v>0</v>
      </c>
      <c r="I9" s="51"/>
      <c r="J9" s="51" t="s">
        <v>181</v>
      </c>
      <c r="K9" s="51"/>
      <c r="L9" s="51"/>
    </row>
    <row r="10" spans="1:15" x14ac:dyDescent="0.25">
      <c r="A10" s="76"/>
      <c r="B10" s="53"/>
      <c r="C10" s="53"/>
      <c r="D10" s="51"/>
      <c r="E10" s="51"/>
      <c r="F10" s="52" t="s">
        <v>199</v>
      </c>
      <c r="G10" s="131">
        <f>IF(E8&gt;0, G9/E8, 0)</f>
        <v>0</v>
      </c>
      <c r="I10" s="51"/>
      <c r="J10" s="51" t="s">
        <v>182</v>
      </c>
      <c r="K10" s="51"/>
      <c r="L10" s="51"/>
    </row>
    <row r="11" spans="1:15" x14ac:dyDescent="0.25">
      <c r="A11" s="75"/>
      <c r="B11" s="51"/>
      <c r="C11" s="51"/>
      <c r="D11" s="51"/>
      <c r="E11" s="51"/>
      <c r="F11" s="105"/>
      <c r="G11" s="133"/>
      <c r="I11" s="51"/>
      <c r="J11" s="51"/>
      <c r="K11" s="51"/>
      <c r="L11" s="51"/>
    </row>
    <row r="12" spans="1:15" x14ac:dyDescent="0.25">
      <c r="A12" s="77" t="s">
        <v>175</v>
      </c>
      <c r="B12" s="61"/>
      <c r="C12" s="87"/>
      <c r="D12" s="88" t="s">
        <v>3</v>
      </c>
      <c r="E12" s="62" t="s">
        <v>10</v>
      </c>
      <c r="F12" s="90" t="s">
        <v>14</v>
      </c>
      <c r="G12" s="132" t="s">
        <v>11</v>
      </c>
      <c r="H12" s="95" t="s">
        <v>191</v>
      </c>
      <c r="I12" s="51"/>
      <c r="J12" s="51"/>
      <c r="K12" s="51"/>
      <c r="L12" s="51"/>
    </row>
    <row r="13" spans="1:15" ht="22.5" customHeight="1" x14ac:dyDescent="0.25">
      <c r="A13" s="116" t="s">
        <v>169</v>
      </c>
      <c r="B13" s="117"/>
      <c r="C13" s="83"/>
      <c r="D13" s="81">
        <f t="shared" ref="D13:D23" si="0">SUM(E13:G13)</f>
        <v>1214.528</v>
      </c>
      <c r="E13" s="81">
        <f>'Fee Schedule Effective 070626'!G94</f>
        <v>1735.04</v>
      </c>
      <c r="F13" s="81">
        <f t="shared" ref="F13:F22" si="1">IF(AND($E$5&lt;=2,$E$6&lt;=2),-0.3*E13,0)</f>
        <v>-520.51199999999994</v>
      </c>
      <c r="G13" s="81">
        <f t="shared" ref="G13:G22" si="2">IF(AND($E$5&gt;=4,$E$6&gt;=3),0.3*E13,0)</f>
        <v>0</v>
      </c>
      <c r="H13" s="96">
        <f t="shared" ref="H13:H22" si="3">IF($G$9=0, 0, IF($G$7, $G$10*D13/2, $G$10*D13))</f>
        <v>0</v>
      </c>
      <c r="I13" s="51"/>
      <c r="J13" s="51"/>
      <c r="K13" s="51"/>
      <c r="L13" s="51"/>
    </row>
    <row r="14" spans="1:15" ht="22.5" customHeight="1" x14ac:dyDescent="0.25">
      <c r="A14" s="116" t="s">
        <v>166</v>
      </c>
      <c r="B14" s="117"/>
      <c r="C14" s="83"/>
      <c r="D14" s="81">
        <f t="shared" si="0"/>
        <v>2239.2860000000001</v>
      </c>
      <c r="E14" s="81">
        <f>'Fee Schedule Effective 070626'!$G$95</f>
        <v>3198.98</v>
      </c>
      <c r="F14" s="81">
        <f t="shared" si="1"/>
        <v>-959.69399999999996</v>
      </c>
      <c r="G14" s="81">
        <f t="shared" si="2"/>
        <v>0</v>
      </c>
      <c r="H14" s="96">
        <f t="shared" si="3"/>
        <v>0</v>
      </c>
      <c r="I14" s="92"/>
      <c r="J14" s="51"/>
      <c r="K14" s="51"/>
      <c r="L14" s="51"/>
    </row>
    <row r="15" spans="1:15" ht="22.5" customHeight="1" x14ac:dyDescent="0.25">
      <c r="A15" s="116" t="s">
        <v>167</v>
      </c>
      <c r="B15" s="117"/>
      <c r="C15" s="83"/>
      <c r="D15" s="81">
        <f t="shared" si="0"/>
        <v>341.58600000000001</v>
      </c>
      <c r="E15" s="81">
        <f>'Fee Schedule Effective 070626'!$G$96</f>
        <v>487.97999999999996</v>
      </c>
      <c r="F15" s="81">
        <f t="shared" si="1"/>
        <v>-146.39399999999998</v>
      </c>
      <c r="G15" s="81">
        <f t="shared" si="2"/>
        <v>0</v>
      </c>
      <c r="H15" s="96">
        <f t="shared" si="3"/>
        <v>0</v>
      </c>
      <c r="I15" s="51"/>
      <c r="J15" s="107" t="s">
        <v>183</v>
      </c>
      <c r="K15" s="107"/>
      <c r="L15" s="107"/>
      <c r="M15" s="107"/>
      <c r="N15" s="107"/>
      <c r="O15" s="107"/>
    </row>
    <row r="16" spans="1:15" ht="22.5" customHeight="1" x14ac:dyDescent="0.25">
      <c r="A16" s="84" t="s">
        <v>174</v>
      </c>
      <c r="B16" s="85"/>
      <c r="C16" s="83"/>
      <c r="D16" s="81">
        <f t="shared" si="0"/>
        <v>53.900000000000006</v>
      </c>
      <c r="E16" s="81">
        <f>'Fee Schedule Effective 070626'!C99</f>
        <v>77</v>
      </c>
      <c r="F16" s="81">
        <f t="shared" si="1"/>
        <v>-23.099999999999998</v>
      </c>
      <c r="G16" s="81">
        <f t="shared" si="2"/>
        <v>0</v>
      </c>
      <c r="H16" s="96">
        <f t="shared" si="3"/>
        <v>0</v>
      </c>
      <c r="I16" s="92"/>
      <c r="J16" s="107"/>
      <c r="K16" s="107"/>
      <c r="L16" s="107"/>
      <c r="M16" s="107"/>
      <c r="N16" s="107"/>
      <c r="O16" s="107"/>
    </row>
    <row r="17" spans="1:15" ht="22.5" customHeight="1" x14ac:dyDescent="0.25">
      <c r="A17" s="114" t="s">
        <v>4</v>
      </c>
      <c r="B17" s="115"/>
      <c r="C17" s="83"/>
      <c r="D17" s="81">
        <f t="shared" si="0"/>
        <v>0</v>
      </c>
      <c r="E17" s="81">
        <f>E$7*1*'Fee Schedule Effective 070626'!C10</f>
        <v>0</v>
      </c>
      <c r="F17" s="81">
        <f t="shared" si="1"/>
        <v>0</v>
      </c>
      <c r="G17" s="81">
        <f t="shared" si="2"/>
        <v>0</v>
      </c>
      <c r="H17" s="96">
        <f t="shared" si="3"/>
        <v>0</v>
      </c>
      <c r="I17" s="92"/>
      <c r="J17" s="107"/>
      <c r="K17" s="107"/>
      <c r="L17" s="107"/>
      <c r="M17" s="107"/>
      <c r="N17" s="107"/>
      <c r="O17" s="107"/>
    </row>
    <row r="18" spans="1:15" ht="22.5" customHeight="1" x14ac:dyDescent="0.25">
      <c r="A18" s="110" t="s">
        <v>5</v>
      </c>
      <c r="B18" s="111"/>
      <c r="C18" s="86"/>
      <c r="D18" s="81">
        <f t="shared" si="0"/>
        <v>0</v>
      </c>
      <c r="E18" s="81">
        <f>E$7*1*'Fee Schedule Effective 070626'!C19</f>
        <v>0</v>
      </c>
      <c r="F18" s="81">
        <f t="shared" si="1"/>
        <v>0</v>
      </c>
      <c r="G18" s="81">
        <f t="shared" si="2"/>
        <v>0</v>
      </c>
      <c r="H18" s="96">
        <f t="shared" si="3"/>
        <v>0</v>
      </c>
      <c r="I18" s="51"/>
      <c r="J18" s="51" t="s">
        <v>184</v>
      </c>
      <c r="K18" s="93"/>
      <c r="L18" s="93"/>
      <c r="M18" s="93"/>
      <c r="N18" s="93"/>
      <c r="O18" s="93"/>
    </row>
    <row r="19" spans="1:15" ht="22.5" customHeight="1" x14ac:dyDescent="0.25">
      <c r="A19" s="110" t="s">
        <v>6</v>
      </c>
      <c r="B19" s="111"/>
      <c r="C19" s="86"/>
      <c r="D19" s="81">
        <f t="shared" si="0"/>
        <v>0</v>
      </c>
      <c r="E19" s="81">
        <f>E$7*1*'Fee Schedule Effective 070626'!C28</f>
        <v>0</v>
      </c>
      <c r="F19" s="81">
        <f t="shared" si="1"/>
        <v>0</v>
      </c>
      <c r="G19" s="81">
        <f t="shared" si="2"/>
        <v>0</v>
      </c>
      <c r="H19" s="96">
        <f t="shared" si="3"/>
        <v>0</v>
      </c>
      <c r="I19" s="51"/>
      <c r="J19" s="50" t="s">
        <v>185</v>
      </c>
      <c r="K19" s="51"/>
      <c r="L19" s="51"/>
    </row>
    <row r="20" spans="1:15" ht="22.5" customHeight="1" x14ac:dyDescent="0.25">
      <c r="A20" s="110" t="s">
        <v>7</v>
      </c>
      <c r="B20" s="111"/>
      <c r="C20" s="86"/>
      <c r="D20" s="81">
        <f t="shared" si="0"/>
        <v>0</v>
      </c>
      <c r="E20" s="81">
        <f>E$7*1*'Fee Schedule Effective 070626'!C113</f>
        <v>0</v>
      </c>
      <c r="F20" s="81">
        <f t="shared" si="1"/>
        <v>0</v>
      </c>
      <c r="G20" s="81">
        <f t="shared" si="2"/>
        <v>0</v>
      </c>
      <c r="H20" s="96">
        <f t="shared" si="3"/>
        <v>0</v>
      </c>
      <c r="I20" s="51"/>
      <c r="J20" s="50" t="s">
        <v>186</v>
      </c>
      <c r="K20" s="51"/>
      <c r="L20" s="51"/>
    </row>
    <row r="21" spans="1:15" ht="22.5" customHeight="1" x14ac:dyDescent="0.25">
      <c r="A21" s="112" t="s">
        <v>164</v>
      </c>
      <c r="B21" s="113"/>
      <c r="C21" s="86"/>
      <c r="D21" s="81">
        <f t="shared" si="0"/>
        <v>0</v>
      </c>
      <c r="E21" s="81">
        <f>E$7*1*'Fee Schedule Effective 070626'!C121</f>
        <v>0</v>
      </c>
      <c r="F21" s="81">
        <f t="shared" si="1"/>
        <v>0</v>
      </c>
      <c r="G21" s="81">
        <f t="shared" si="2"/>
        <v>0</v>
      </c>
      <c r="H21" s="96">
        <f t="shared" si="3"/>
        <v>0</v>
      </c>
      <c r="I21" s="51"/>
      <c r="J21" s="51" t="s">
        <v>187</v>
      </c>
      <c r="K21" s="94"/>
      <c r="L21" s="94"/>
      <c r="M21" s="94"/>
      <c r="N21" s="94"/>
      <c r="O21" s="94"/>
    </row>
    <row r="22" spans="1:15" ht="22.5" customHeight="1" thickBot="1" x14ac:dyDescent="0.3">
      <c r="A22" s="112" t="s">
        <v>165</v>
      </c>
      <c r="B22" s="113"/>
      <c r="C22" s="86"/>
      <c r="D22" s="82">
        <f t="shared" si="0"/>
        <v>0</v>
      </c>
      <c r="E22" s="81">
        <f>E$7*1*'Fee Schedule Effective 070626'!C129</f>
        <v>0</v>
      </c>
      <c r="F22" s="81">
        <f t="shared" si="1"/>
        <v>0</v>
      </c>
      <c r="G22" s="81">
        <f t="shared" si="2"/>
        <v>0</v>
      </c>
      <c r="H22" s="96">
        <f t="shared" si="3"/>
        <v>0</v>
      </c>
      <c r="I22" s="51"/>
      <c r="J22" s="50" t="s">
        <v>188</v>
      </c>
      <c r="K22" s="94"/>
      <c r="L22" s="94"/>
      <c r="M22" s="94"/>
      <c r="N22" s="94"/>
      <c r="O22" s="94"/>
    </row>
    <row r="23" spans="1:15" ht="17.25" thickTop="1" thickBot="1" x14ac:dyDescent="0.3">
      <c r="A23" s="120" t="s">
        <v>8</v>
      </c>
      <c r="B23" s="121"/>
      <c r="C23" s="57"/>
      <c r="D23" s="67">
        <f t="shared" si="0"/>
        <v>3849.3</v>
      </c>
      <c r="E23" s="59">
        <f>SUM(E13:E22)</f>
        <v>5499</v>
      </c>
      <c r="F23" s="66">
        <f>SUM(F13:F22)</f>
        <v>-1649.6999999999998</v>
      </c>
      <c r="G23" s="59">
        <f>SUM(G13:G22)</f>
        <v>0</v>
      </c>
      <c r="H23" s="97">
        <f>SUM(H13:H22)</f>
        <v>0</v>
      </c>
      <c r="I23" s="51"/>
      <c r="J23" s="51" t="s">
        <v>189</v>
      </c>
      <c r="K23" s="51"/>
      <c r="L23" s="51"/>
    </row>
    <row r="24" spans="1:15" ht="15" customHeight="1" thickTop="1" x14ac:dyDescent="0.25">
      <c r="A24" s="108" t="s">
        <v>17</v>
      </c>
      <c r="B24" s="109"/>
      <c r="C24" s="54"/>
      <c r="E24" s="55"/>
      <c r="G24" s="55"/>
      <c r="I24" s="51"/>
      <c r="J24" s="51"/>
      <c r="K24" s="51"/>
      <c r="L24" s="51"/>
    </row>
    <row r="25" spans="1:15" ht="39.75" customHeight="1" x14ac:dyDescent="0.25">
      <c r="A25" s="76"/>
      <c r="B25" s="53"/>
      <c r="C25" s="53"/>
      <c r="D25" s="78"/>
      <c r="E25" s="78"/>
      <c r="F25" s="78"/>
      <c r="H25" s="65"/>
      <c r="I25" s="51"/>
      <c r="J25" s="51"/>
      <c r="K25" s="51"/>
      <c r="L25" s="51"/>
    </row>
    <row r="26" spans="1:15" ht="15" customHeight="1" x14ac:dyDescent="0.25">
      <c r="A26" s="51"/>
      <c r="B26" s="51"/>
      <c r="C26" s="51"/>
      <c r="D26" s="65"/>
      <c r="E26" s="65"/>
      <c r="F26" s="65"/>
      <c r="G26" s="91" t="s">
        <v>201</v>
      </c>
      <c r="H26" s="68"/>
      <c r="I26" s="51"/>
      <c r="K26" s="51"/>
      <c r="L26" s="51"/>
    </row>
    <row r="27" spans="1:15" ht="15" customHeight="1" x14ac:dyDescent="0.25">
      <c r="A27" s="51"/>
      <c r="B27" s="51"/>
      <c r="C27" s="51"/>
      <c r="D27" s="65"/>
      <c r="E27" s="65"/>
      <c r="F27" s="65"/>
      <c r="H27" s="65"/>
      <c r="I27" s="51"/>
      <c r="J27" s="51"/>
      <c r="K27" s="51"/>
      <c r="L27" s="51"/>
    </row>
    <row r="28" spans="1:15" ht="15" customHeight="1" x14ac:dyDescent="0.25">
      <c r="A28" s="51"/>
      <c r="B28" s="51"/>
      <c r="C28" s="51"/>
      <c r="D28" s="58"/>
      <c r="E28" s="58"/>
      <c r="F28" s="58"/>
      <c r="G28" s="58"/>
      <c r="H28" s="51"/>
      <c r="I28" s="51"/>
      <c r="J28" s="51"/>
      <c r="K28" s="51"/>
      <c r="L28" s="51"/>
    </row>
    <row r="29" spans="1:15" x14ac:dyDescent="0.25">
      <c r="A29" s="51"/>
      <c r="B29" s="51"/>
      <c r="C29" s="51"/>
      <c r="D29" s="51"/>
      <c r="E29" s="51"/>
      <c r="F29" s="51"/>
      <c r="G29" s="51"/>
      <c r="H29" s="51"/>
      <c r="I29" s="51"/>
      <c r="J29" s="51"/>
      <c r="K29" s="51"/>
      <c r="L29" s="51"/>
    </row>
    <row r="30" spans="1:15" x14ac:dyDescent="0.25">
      <c r="A30" s="51"/>
      <c r="B30" s="51"/>
      <c r="C30" s="51"/>
      <c r="D30" s="51"/>
      <c r="E30" s="51"/>
      <c r="F30" s="51"/>
      <c r="G30" s="51"/>
      <c r="H30" s="51"/>
      <c r="I30" s="51"/>
      <c r="J30" s="51"/>
      <c r="K30" s="51"/>
      <c r="L30" s="51"/>
    </row>
    <row r="31" spans="1:15" x14ac:dyDescent="0.25">
      <c r="A31" s="51"/>
      <c r="B31" s="51"/>
      <c r="C31" s="51"/>
      <c r="D31" s="51"/>
      <c r="E31" s="51"/>
      <c r="F31" s="51"/>
      <c r="G31" s="51"/>
      <c r="H31" s="51"/>
      <c r="I31" s="51"/>
      <c r="J31" s="51"/>
      <c r="K31" s="51"/>
      <c r="L31" s="51"/>
    </row>
    <row r="32" spans="1:15" ht="19.5" customHeight="1" x14ac:dyDescent="0.25">
      <c r="A32" s="51"/>
      <c r="B32" s="51"/>
      <c r="C32" s="51"/>
      <c r="D32" s="51"/>
      <c r="E32" s="68"/>
      <c r="F32" s="51"/>
      <c r="G32" s="51"/>
      <c r="H32" s="51"/>
      <c r="I32" s="51"/>
      <c r="J32" s="51"/>
      <c r="K32" s="51"/>
      <c r="L32" s="51"/>
    </row>
    <row r="33" spans="1:12" s="5" customFormat="1" x14ac:dyDescent="0.2">
      <c r="A33" s="54"/>
      <c r="B33" s="54"/>
      <c r="C33" s="54"/>
      <c r="D33" s="54"/>
      <c r="E33" s="89"/>
      <c r="F33" s="54"/>
      <c r="G33" s="54"/>
      <c r="H33" s="54"/>
      <c r="I33" s="54"/>
      <c r="J33" s="54"/>
      <c r="K33" s="54"/>
      <c r="L33" s="54"/>
    </row>
    <row r="34" spans="1:12" x14ac:dyDescent="0.25">
      <c r="D34" s="1"/>
      <c r="E34" s="2"/>
      <c r="F34" s="2"/>
      <c r="G34" s="2"/>
    </row>
    <row r="35" spans="1:12" x14ac:dyDescent="0.25">
      <c r="A35" s="2"/>
      <c r="D35" s="2"/>
      <c r="E35" s="2"/>
      <c r="F35" s="2"/>
      <c r="G35" s="2"/>
    </row>
    <row r="36" spans="1:12" x14ac:dyDescent="0.25">
      <c r="G36" s="4"/>
    </row>
    <row r="37" spans="1:12" x14ac:dyDescent="0.25">
      <c r="G37" s="4"/>
    </row>
    <row r="38" spans="1:12" x14ac:dyDescent="0.25">
      <c r="G38" s="4"/>
    </row>
  </sheetData>
  <sheetProtection algorithmName="SHA-512" hashValue="WTVKKQzfX3s5PWkrLBRKmecxCnoV0i3OvgPEvApS6yVa13CA34lVO8PAf++aFturdj6Ic1NxPsJq4VYJcVUJIA==" saltValue="+5ZZdryk3io4jEjUeJHvHA==" spinCount="100000" sheet="1" objects="1" scenarios="1"/>
  <protectedRanges>
    <protectedRange sqref="B5:B8" name="Range2"/>
    <protectedRange sqref="E5:E7" name="Range2_1"/>
  </protectedRanges>
  <mergeCells count="15">
    <mergeCell ref="A2:H2"/>
    <mergeCell ref="K7:O8"/>
    <mergeCell ref="J15:O17"/>
    <mergeCell ref="A24:B24"/>
    <mergeCell ref="A20:B20"/>
    <mergeCell ref="A22:B22"/>
    <mergeCell ref="A18:B18"/>
    <mergeCell ref="A17:B17"/>
    <mergeCell ref="A19:B19"/>
    <mergeCell ref="A14:B14"/>
    <mergeCell ref="A13:B13"/>
    <mergeCell ref="A3:B3"/>
    <mergeCell ref="A23:B23"/>
    <mergeCell ref="A21:B21"/>
    <mergeCell ref="A15:B15"/>
  </mergeCells>
  <phoneticPr fontId="1" type="noConversion"/>
  <conditionalFormatting sqref="E9">
    <cfRule type="containsText" dxfId="2" priority="1" operator="containsText" text="Increase">
      <formula>NOT(ISERROR(SEARCH("Increase",E9)))</formula>
    </cfRule>
    <cfRule type="containsText" dxfId="1" priority="2" operator="containsText" text="Reduction">
      <formula>NOT(ISERROR(SEARCH("Reduction",E9)))</formula>
    </cfRule>
    <cfRule type="containsText" dxfId="0" priority="3" operator="containsText" text="Baseline">
      <formula>NOT(ISERROR(SEARCH("Baseline",E9)))</formula>
    </cfRule>
  </conditionalFormatting>
  <printOptions horizontalCentered="1"/>
  <pageMargins left="0.22" right="0.25" top="0.25" bottom="1.1200000000000001" header="0.23" footer="0.62"/>
  <pageSetup scale="8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02640-3195-4596-BFAD-3BB3F308AA74}">
  <dimension ref="A1:G210"/>
  <sheetViews>
    <sheetView topLeftCell="A193" workbookViewId="0">
      <selection activeCell="C218" sqref="C218"/>
    </sheetView>
  </sheetViews>
  <sheetFormatPr defaultRowHeight="12.75" x14ac:dyDescent="0.2"/>
  <cols>
    <col min="1" max="1" width="8.42578125" customWidth="1"/>
    <col min="2" max="2" width="66.7109375" customWidth="1"/>
    <col min="3" max="3" width="12.42578125" customWidth="1"/>
    <col min="4" max="4" width="41.7109375" customWidth="1"/>
    <col min="5" max="5" width="12.28515625" bestFit="1" customWidth="1"/>
  </cols>
  <sheetData>
    <row r="1" spans="1:4" ht="15" x14ac:dyDescent="0.25">
      <c r="A1" s="126" t="s">
        <v>18</v>
      </c>
      <c r="B1" s="127"/>
      <c r="C1" s="127"/>
      <c r="D1" s="127"/>
    </row>
    <row r="2" spans="1:4" ht="15" x14ac:dyDescent="0.25">
      <c r="A2" s="6" t="str">
        <f>'[1]For Publication PW 60 Days'!A2</f>
        <v>FY 2025/2026 Master Fee Schedule</v>
      </c>
      <c r="B2" s="7"/>
      <c r="C2" s="8"/>
      <c r="D2" s="9"/>
    </row>
    <row r="3" spans="1:4" ht="15" x14ac:dyDescent="0.25">
      <c r="A3" s="6" t="s">
        <v>163</v>
      </c>
      <c r="B3" s="7"/>
      <c r="C3" s="8"/>
      <c r="D3" s="9"/>
    </row>
    <row r="4" spans="1:4" ht="15" x14ac:dyDescent="0.25">
      <c r="A4" s="6" t="s">
        <v>19</v>
      </c>
      <c r="B4" s="7"/>
      <c r="C4" s="8" t="s">
        <v>20</v>
      </c>
      <c r="D4" s="7" t="s">
        <v>21</v>
      </c>
    </row>
    <row r="5" spans="1:4" ht="15" x14ac:dyDescent="0.25">
      <c r="A5" s="122" t="str">
        <f>"COMMUNITY DEVELOPMENT DEPARTMENT FEES-EFFECTIVE "&amp;[1]Sheet1!B2</f>
        <v>COMMUNITY DEVELOPMENT DEPARTMENT FEES-EFFECTIVE JULY 7, 2025</v>
      </c>
      <c r="B5" s="123"/>
      <c r="C5" s="123"/>
      <c r="D5" s="123"/>
    </row>
    <row r="6" spans="1:4" ht="15" x14ac:dyDescent="0.25">
      <c r="A6" s="10"/>
      <c r="B6" s="11"/>
      <c r="C6" s="9"/>
      <c r="D6" s="9"/>
    </row>
    <row r="7" spans="1:4" ht="15" x14ac:dyDescent="0.25">
      <c r="A7" s="122" t="s">
        <v>22</v>
      </c>
      <c r="B7" s="123"/>
      <c r="C7" s="127"/>
      <c r="D7" s="127"/>
    </row>
    <row r="8" spans="1:4" ht="15" x14ac:dyDescent="0.25">
      <c r="A8" s="12" t="s">
        <v>23</v>
      </c>
      <c r="B8" s="13"/>
      <c r="C8" s="14"/>
      <c r="D8" s="15"/>
    </row>
    <row r="9" spans="1:4" ht="15" x14ac:dyDescent="0.2">
      <c r="A9" s="16"/>
      <c r="B9" s="7" t="s">
        <v>24</v>
      </c>
      <c r="C9" s="14"/>
      <c r="D9" s="15"/>
    </row>
    <row r="10" spans="1:4" x14ac:dyDescent="0.2">
      <c r="A10" s="16"/>
      <c r="B10" s="9" t="s">
        <v>25</v>
      </c>
      <c r="C10" s="17">
        <v>12188</v>
      </c>
      <c r="D10" s="15" t="s">
        <v>26</v>
      </c>
    </row>
    <row r="11" spans="1:4" x14ac:dyDescent="0.2">
      <c r="A11" s="16"/>
      <c r="B11" s="9" t="s">
        <v>27</v>
      </c>
      <c r="C11" s="17">
        <v>10403</v>
      </c>
      <c r="D11" s="15" t="s">
        <v>26</v>
      </c>
    </row>
    <row r="12" spans="1:4" ht="15" x14ac:dyDescent="0.2">
      <c r="A12" s="16"/>
      <c r="B12" s="7" t="s">
        <v>28</v>
      </c>
      <c r="C12" s="14"/>
      <c r="D12" s="15"/>
    </row>
    <row r="13" spans="1:4" x14ac:dyDescent="0.2">
      <c r="A13" s="16"/>
      <c r="B13" s="9" t="s">
        <v>29</v>
      </c>
      <c r="C13" s="14">
        <v>23.47</v>
      </c>
      <c r="D13" s="15" t="s">
        <v>30</v>
      </c>
    </row>
    <row r="14" spans="1:4" x14ac:dyDescent="0.2">
      <c r="A14" s="16"/>
      <c r="B14" s="9" t="s">
        <v>31</v>
      </c>
      <c r="C14" s="14">
        <v>5.44</v>
      </c>
      <c r="D14" s="15" t="s">
        <v>30</v>
      </c>
    </row>
    <row r="15" spans="1:4" ht="15" x14ac:dyDescent="0.2">
      <c r="A15" s="16"/>
      <c r="B15" s="7" t="s">
        <v>32</v>
      </c>
      <c r="C15" s="14">
        <v>2.74</v>
      </c>
      <c r="D15" s="15" t="s">
        <v>30</v>
      </c>
    </row>
    <row r="16" spans="1:4" ht="15" x14ac:dyDescent="0.2">
      <c r="A16" s="16"/>
      <c r="B16" s="7" t="s">
        <v>33</v>
      </c>
      <c r="C16" s="14">
        <v>263</v>
      </c>
      <c r="D16" s="15" t="s">
        <v>34</v>
      </c>
    </row>
    <row r="17" spans="1:4" ht="15" x14ac:dyDescent="0.25">
      <c r="A17" s="12" t="s">
        <v>35</v>
      </c>
      <c r="B17" s="13"/>
      <c r="C17" s="14"/>
      <c r="D17" s="15"/>
    </row>
    <row r="18" spans="1:4" ht="15" x14ac:dyDescent="0.2">
      <c r="A18" s="16"/>
      <c r="B18" s="7" t="s">
        <v>24</v>
      </c>
      <c r="C18" s="14"/>
      <c r="D18" s="15"/>
    </row>
    <row r="19" spans="1:4" x14ac:dyDescent="0.2">
      <c r="A19" s="16"/>
      <c r="B19" s="9" t="s">
        <v>25</v>
      </c>
      <c r="C19" s="17">
        <v>313.5</v>
      </c>
      <c r="D19" s="15" t="s">
        <v>26</v>
      </c>
    </row>
    <row r="20" spans="1:4" x14ac:dyDescent="0.2">
      <c r="A20" s="16"/>
      <c r="B20" s="9" t="s">
        <v>27</v>
      </c>
      <c r="C20" s="17">
        <v>267.5</v>
      </c>
      <c r="D20" s="15" t="s">
        <v>26</v>
      </c>
    </row>
    <row r="21" spans="1:4" ht="15" x14ac:dyDescent="0.2">
      <c r="A21" s="16"/>
      <c r="B21" s="7" t="s">
        <v>28</v>
      </c>
      <c r="C21" s="14"/>
      <c r="D21" s="15"/>
    </row>
    <row r="22" spans="1:4" x14ac:dyDescent="0.2">
      <c r="A22" s="16"/>
      <c r="B22" s="9" t="s">
        <v>29</v>
      </c>
      <c r="C22" s="14">
        <v>0.6</v>
      </c>
      <c r="D22" s="15" t="s">
        <v>30</v>
      </c>
    </row>
    <row r="23" spans="1:4" x14ac:dyDescent="0.2">
      <c r="A23" s="16"/>
      <c r="B23" s="9" t="s">
        <v>31</v>
      </c>
      <c r="C23" s="14">
        <v>0.14000000000000001</v>
      </c>
      <c r="D23" s="15" t="s">
        <v>30</v>
      </c>
    </row>
    <row r="24" spans="1:4" ht="15" x14ac:dyDescent="0.2">
      <c r="A24" s="16"/>
      <c r="B24" s="7" t="s">
        <v>32</v>
      </c>
      <c r="C24" s="14">
        <v>7.0000000000000007E-2</v>
      </c>
      <c r="D24" s="15" t="s">
        <v>30</v>
      </c>
    </row>
    <row r="25" spans="1:4" ht="15" x14ac:dyDescent="0.2">
      <c r="A25" s="16"/>
      <c r="B25" s="7" t="s">
        <v>33</v>
      </c>
      <c r="C25" s="14">
        <v>10.47</v>
      </c>
      <c r="D25" s="15" t="s">
        <v>34</v>
      </c>
    </row>
    <row r="26" spans="1:4" ht="15" x14ac:dyDescent="0.25">
      <c r="A26" s="12" t="s">
        <v>36</v>
      </c>
      <c r="B26" s="13"/>
      <c r="C26" s="14"/>
      <c r="D26" s="15"/>
    </row>
    <row r="27" spans="1:4" ht="15" x14ac:dyDescent="0.2">
      <c r="A27" s="16"/>
      <c r="B27" s="7" t="s">
        <v>24</v>
      </c>
      <c r="C27" s="14"/>
      <c r="D27" s="15"/>
    </row>
    <row r="28" spans="1:4" x14ac:dyDescent="0.2">
      <c r="A28" s="16"/>
      <c r="B28" s="9" t="s">
        <v>25</v>
      </c>
      <c r="C28" s="17">
        <v>843</v>
      </c>
      <c r="D28" s="15" t="s">
        <v>26</v>
      </c>
    </row>
    <row r="29" spans="1:4" x14ac:dyDescent="0.2">
      <c r="A29" s="16"/>
      <c r="B29" s="9" t="s">
        <v>27</v>
      </c>
      <c r="C29" s="17">
        <v>719</v>
      </c>
      <c r="D29" s="15" t="s">
        <v>26</v>
      </c>
    </row>
    <row r="30" spans="1:4" ht="15" x14ac:dyDescent="0.2">
      <c r="A30" s="16"/>
      <c r="B30" s="7" t="s">
        <v>28</v>
      </c>
      <c r="C30" s="14"/>
      <c r="D30" s="15"/>
    </row>
    <row r="31" spans="1:4" x14ac:dyDescent="0.2">
      <c r="A31" s="16"/>
      <c r="B31" s="9" t="s">
        <v>29</v>
      </c>
      <c r="C31" s="14">
        <v>1.63</v>
      </c>
      <c r="D31" s="15" t="s">
        <v>30</v>
      </c>
    </row>
    <row r="32" spans="1:4" x14ac:dyDescent="0.2">
      <c r="A32" s="16"/>
      <c r="B32" s="9" t="s">
        <v>31</v>
      </c>
      <c r="C32" s="14">
        <v>0.37</v>
      </c>
      <c r="D32" s="15" t="s">
        <v>30</v>
      </c>
    </row>
    <row r="33" spans="1:4" ht="15" x14ac:dyDescent="0.2">
      <c r="A33" s="16"/>
      <c r="B33" s="7" t="s">
        <v>32</v>
      </c>
      <c r="C33" s="14">
        <v>0.18</v>
      </c>
      <c r="D33" s="15" t="s">
        <v>30</v>
      </c>
    </row>
    <row r="34" spans="1:4" ht="15" x14ac:dyDescent="0.2">
      <c r="A34" s="18"/>
      <c r="B34" s="19" t="s">
        <v>33</v>
      </c>
      <c r="C34" s="20">
        <f>'[1]2025-2026 Sortable'!$P$655</f>
        <v>0</v>
      </c>
      <c r="D34" s="21" t="s">
        <v>37</v>
      </c>
    </row>
    <row r="35" spans="1:4" ht="15" x14ac:dyDescent="0.2">
      <c r="A35" s="22"/>
      <c r="B35" s="23"/>
      <c r="C35" s="24"/>
      <c r="D35" s="25"/>
    </row>
    <row r="36" spans="1:4" ht="15" x14ac:dyDescent="0.25">
      <c r="A36" s="12" t="s">
        <v>38</v>
      </c>
      <c r="B36" s="13"/>
      <c r="C36" s="14"/>
      <c r="D36" s="15"/>
    </row>
    <row r="37" spans="1:4" ht="38.25" x14ac:dyDescent="0.2">
      <c r="A37" s="16"/>
      <c r="B37" s="9" t="s">
        <v>39</v>
      </c>
      <c r="C37" s="17" t="s">
        <v>40</v>
      </c>
      <c r="D37" s="26" t="s">
        <v>41</v>
      </c>
    </row>
    <row r="38" spans="1:4" ht="38.25" x14ac:dyDescent="0.2">
      <c r="A38" s="16"/>
      <c r="B38" s="27" t="s">
        <v>42</v>
      </c>
      <c r="C38" s="17" t="s">
        <v>40</v>
      </c>
      <c r="D38" s="26" t="s">
        <v>41</v>
      </c>
    </row>
    <row r="39" spans="1:4" ht="15" x14ac:dyDescent="0.25">
      <c r="A39" s="12" t="s">
        <v>43</v>
      </c>
      <c r="B39" s="13"/>
      <c r="C39" s="14"/>
      <c r="D39" s="15"/>
    </row>
    <row r="40" spans="1:4" ht="25.5" x14ac:dyDescent="0.2">
      <c r="A40" s="16"/>
      <c r="B40" s="28" t="s">
        <v>44</v>
      </c>
      <c r="C40" s="14" t="s">
        <v>40</v>
      </c>
      <c r="D40" s="26" t="s">
        <v>45</v>
      </c>
    </row>
    <row r="41" spans="1:4" ht="25.5" x14ac:dyDescent="0.2">
      <c r="A41" s="16"/>
      <c r="B41" s="28" t="s">
        <v>46</v>
      </c>
      <c r="C41" s="14" t="s">
        <v>40</v>
      </c>
      <c r="D41" s="26" t="s">
        <v>45</v>
      </c>
    </row>
    <row r="42" spans="1:4" ht="15" hidden="1" x14ac:dyDescent="0.25">
      <c r="A42" s="122" t="s">
        <v>47</v>
      </c>
      <c r="B42" s="123"/>
      <c r="C42" s="127"/>
      <c r="D42" s="127"/>
    </row>
    <row r="43" spans="1:4" ht="15" hidden="1" x14ac:dyDescent="0.25">
      <c r="A43" s="12" t="s">
        <v>48</v>
      </c>
      <c r="B43" s="13"/>
      <c r="C43" s="17">
        <f>'[1]2025-2026 Sortable'!$P$664</f>
        <v>25836</v>
      </c>
      <c r="D43" s="15" t="s">
        <v>49</v>
      </c>
    </row>
    <row r="44" spans="1:4" ht="15" hidden="1" x14ac:dyDescent="0.2">
      <c r="A44" s="16"/>
      <c r="B44" s="7" t="s">
        <v>24</v>
      </c>
      <c r="C44" s="17"/>
      <c r="D44" s="15"/>
    </row>
    <row r="45" spans="1:4" hidden="1" x14ac:dyDescent="0.2">
      <c r="A45" s="16"/>
      <c r="B45" s="9" t="s">
        <v>25</v>
      </c>
      <c r="C45" s="17">
        <f>'[1]2025-2026 Sortable'!$P665</f>
        <v>12918</v>
      </c>
      <c r="D45" s="15" t="s">
        <v>50</v>
      </c>
    </row>
    <row r="46" spans="1:4" hidden="1" x14ac:dyDescent="0.2">
      <c r="A46" s="16"/>
      <c r="B46" s="9" t="s">
        <v>27</v>
      </c>
      <c r="C46" s="17">
        <f>'[1]2025-2026 Sortable'!$P666</f>
        <v>19377</v>
      </c>
      <c r="D46" s="15" t="s">
        <v>50</v>
      </c>
    </row>
    <row r="47" spans="1:4" ht="15" hidden="1" x14ac:dyDescent="0.2">
      <c r="A47" s="16"/>
      <c r="B47" s="7" t="s">
        <v>51</v>
      </c>
      <c r="C47" s="17">
        <f>'[1]2025-2026 Sortable'!$P667</f>
        <v>20669</v>
      </c>
      <c r="D47" s="15" t="s">
        <v>50</v>
      </c>
    </row>
    <row r="48" spans="1:4" ht="15" hidden="1" x14ac:dyDescent="0.25">
      <c r="A48" s="12" t="s">
        <v>52</v>
      </c>
      <c r="B48" s="13"/>
      <c r="C48" s="17">
        <f>'[1]2025-2026 Sortable'!$P668</f>
        <v>26949</v>
      </c>
      <c r="D48" s="15" t="s">
        <v>49</v>
      </c>
    </row>
    <row r="49" spans="1:4" ht="15" hidden="1" x14ac:dyDescent="0.2">
      <c r="A49" s="16"/>
      <c r="B49" s="7" t="s">
        <v>24</v>
      </c>
      <c r="C49" s="17"/>
      <c r="D49" s="15"/>
    </row>
    <row r="50" spans="1:4" hidden="1" x14ac:dyDescent="0.2">
      <c r="A50" s="16"/>
      <c r="B50" s="9" t="s">
        <v>25</v>
      </c>
      <c r="C50" s="17">
        <f>'[1]2025-2026 Sortable'!$P669</f>
        <v>13475</v>
      </c>
      <c r="D50" s="15" t="s">
        <v>50</v>
      </c>
    </row>
    <row r="51" spans="1:4" hidden="1" x14ac:dyDescent="0.2">
      <c r="A51" s="16"/>
      <c r="B51" s="9" t="s">
        <v>27</v>
      </c>
      <c r="C51" s="17">
        <f>'[1]2025-2026 Sortable'!$P670</f>
        <v>20212</v>
      </c>
      <c r="D51" s="15" t="s">
        <v>50</v>
      </c>
    </row>
    <row r="52" spans="1:4" ht="15" hidden="1" x14ac:dyDescent="0.2">
      <c r="A52" s="16"/>
      <c r="B52" s="7" t="s">
        <v>51</v>
      </c>
      <c r="C52" s="17">
        <f>'[1]2025-2026 Sortable'!$P671</f>
        <v>21559</v>
      </c>
      <c r="D52" s="15" t="s">
        <v>50</v>
      </c>
    </row>
    <row r="53" spans="1:4" ht="15" hidden="1" x14ac:dyDescent="0.25">
      <c r="A53" s="12" t="s">
        <v>53</v>
      </c>
      <c r="B53" s="13"/>
      <c r="C53" s="17">
        <f>'[1]2025-2026 Sortable'!$P672</f>
        <v>29362</v>
      </c>
      <c r="D53" s="15" t="s">
        <v>49</v>
      </c>
    </row>
    <row r="54" spans="1:4" ht="15" hidden="1" x14ac:dyDescent="0.2">
      <c r="A54" s="16"/>
      <c r="B54" s="7" t="s">
        <v>24</v>
      </c>
      <c r="C54" s="17"/>
      <c r="D54" s="15"/>
    </row>
    <row r="55" spans="1:4" hidden="1" x14ac:dyDescent="0.2">
      <c r="A55" s="16"/>
      <c r="B55" s="9" t="s">
        <v>25</v>
      </c>
      <c r="C55" s="17">
        <f>'[1]2025-2026 Sortable'!$P673</f>
        <v>14682</v>
      </c>
      <c r="D55" s="15" t="s">
        <v>50</v>
      </c>
    </row>
    <row r="56" spans="1:4" hidden="1" x14ac:dyDescent="0.2">
      <c r="A56" s="16"/>
      <c r="B56" s="9" t="s">
        <v>27</v>
      </c>
      <c r="C56" s="17">
        <f>'[1]2025-2026 Sortable'!$P674</f>
        <v>22022</v>
      </c>
      <c r="D56" s="15" t="s">
        <v>50</v>
      </c>
    </row>
    <row r="57" spans="1:4" ht="15" hidden="1" x14ac:dyDescent="0.2">
      <c r="A57" s="18"/>
      <c r="B57" s="19" t="s">
        <v>51</v>
      </c>
      <c r="C57" s="29">
        <f>'[1]2025-2026 Sortable'!$P675</f>
        <v>23491</v>
      </c>
      <c r="D57" s="21" t="s">
        <v>50</v>
      </c>
    </row>
    <row r="58" spans="1:4" ht="15" hidden="1" x14ac:dyDescent="0.2">
      <c r="A58" s="22"/>
      <c r="B58" s="23"/>
      <c r="C58" s="30"/>
      <c r="D58" s="25"/>
    </row>
    <row r="59" spans="1:4" ht="15" hidden="1" x14ac:dyDescent="0.25">
      <c r="A59" s="12" t="s">
        <v>54</v>
      </c>
      <c r="B59" s="13"/>
      <c r="C59" s="17">
        <f>'[1]2025-2026 Sortable'!$P676</f>
        <v>21893</v>
      </c>
      <c r="D59" s="15" t="s">
        <v>49</v>
      </c>
    </row>
    <row r="60" spans="1:4" ht="15" hidden="1" x14ac:dyDescent="0.2">
      <c r="A60" s="16"/>
      <c r="B60" s="7" t="s">
        <v>24</v>
      </c>
      <c r="C60" s="17"/>
      <c r="D60" s="15"/>
    </row>
    <row r="61" spans="1:4" hidden="1" x14ac:dyDescent="0.2">
      <c r="A61" s="16"/>
      <c r="B61" s="9" t="s">
        <v>25</v>
      </c>
      <c r="C61" s="17">
        <f>'[1]2025-2026 Sortable'!$P677</f>
        <v>10946</v>
      </c>
      <c r="D61" s="15" t="s">
        <v>50</v>
      </c>
    </row>
    <row r="62" spans="1:4" hidden="1" x14ac:dyDescent="0.2">
      <c r="A62" s="16"/>
      <c r="B62" s="9" t="s">
        <v>27</v>
      </c>
      <c r="C62" s="17">
        <f>'[1]2025-2026 Sortable'!$P678</f>
        <v>16418</v>
      </c>
      <c r="D62" s="15" t="s">
        <v>50</v>
      </c>
    </row>
    <row r="63" spans="1:4" ht="15" hidden="1" x14ac:dyDescent="0.2">
      <c r="A63" s="16"/>
      <c r="B63" s="7" t="s">
        <v>51</v>
      </c>
      <c r="C63" s="17">
        <f>'[1]2025-2026 Sortable'!$P679</f>
        <v>17514</v>
      </c>
      <c r="D63" s="15" t="s">
        <v>50</v>
      </c>
    </row>
    <row r="64" spans="1:4" ht="15" hidden="1" x14ac:dyDescent="0.25">
      <c r="A64" s="12" t="s">
        <v>55</v>
      </c>
      <c r="B64" s="13"/>
      <c r="C64" s="17">
        <f>'[1]2025-2026 Sortable'!$P680</f>
        <v>26713</v>
      </c>
      <c r="D64" s="15" t="s">
        <v>49</v>
      </c>
    </row>
    <row r="65" spans="1:4" ht="15" hidden="1" x14ac:dyDescent="0.2">
      <c r="A65" s="16"/>
      <c r="B65" s="7" t="s">
        <v>24</v>
      </c>
      <c r="C65" s="17"/>
      <c r="D65" s="15"/>
    </row>
    <row r="66" spans="1:4" hidden="1" x14ac:dyDescent="0.2">
      <c r="A66" s="16"/>
      <c r="B66" s="9" t="s">
        <v>25</v>
      </c>
      <c r="C66" s="17">
        <f>'[1]2025-2026 Sortable'!$P681</f>
        <v>13356</v>
      </c>
      <c r="D66" s="15" t="s">
        <v>50</v>
      </c>
    </row>
    <row r="67" spans="1:4" hidden="1" x14ac:dyDescent="0.2">
      <c r="A67" s="16"/>
      <c r="B67" s="9" t="s">
        <v>27</v>
      </c>
      <c r="C67" s="17">
        <f>'[1]2025-2026 Sortable'!$P682</f>
        <v>20034</v>
      </c>
      <c r="D67" s="15" t="s">
        <v>50</v>
      </c>
    </row>
    <row r="68" spans="1:4" ht="15" hidden="1" x14ac:dyDescent="0.2">
      <c r="A68" s="16"/>
      <c r="B68" s="7" t="s">
        <v>51</v>
      </c>
      <c r="C68" s="17">
        <f>'[1]2025-2026 Sortable'!$P683</f>
        <v>21369</v>
      </c>
      <c r="D68" s="15" t="s">
        <v>50</v>
      </c>
    </row>
    <row r="69" spans="1:4" ht="15" hidden="1" x14ac:dyDescent="0.25">
      <c r="A69" s="12" t="s">
        <v>56</v>
      </c>
      <c r="B69" s="13"/>
      <c r="C69" s="17">
        <f>'[1]2025-2026 Sortable'!$P684</f>
        <v>23299</v>
      </c>
      <c r="D69" s="15" t="s">
        <v>49</v>
      </c>
    </row>
    <row r="70" spans="1:4" ht="15" hidden="1" x14ac:dyDescent="0.2">
      <c r="A70" s="16"/>
      <c r="B70" s="7" t="s">
        <v>24</v>
      </c>
      <c r="C70" s="17"/>
      <c r="D70" s="15"/>
    </row>
    <row r="71" spans="1:4" hidden="1" x14ac:dyDescent="0.2">
      <c r="A71" s="16"/>
      <c r="B71" s="9" t="s">
        <v>25</v>
      </c>
      <c r="C71" s="17">
        <f>'[1]2025-2026 Sortable'!$P685</f>
        <v>11649</v>
      </c>
      <c r="D71" s="15" t="s">
        <v>50</v>
      </c>
    </row>
    <row r="72" spans="1:4" hidden="1" x14ac:dyDescent="0.2">
      <c r="A72" s="16"/>
      <c r="B72" s="9" t="s">
        <v>27</v>
      </c>
      <c r="C72" s="17">
        <f>'[1]2025-2026 Sortable'!$P686</f>
        <v>17473</v>
      </c>
      <c r="D72" s="15" t="s">
        <v>50</v>
      </c>
    </row>
    <row r="73" spans="1:4" ht="15" hidden="1" x14ac:dyDescent="0.2">
      <c r="A73" s="16"/>
      <c r="B73" s="7" t="s">
        <v>51</v>
      </c>
      <c r="C73" s="17">
        <f>'[1]2025-2026 Sortable'!$P687</f>
        <v>18638</v>
      </c>
      <c r="D73" s="15" t="s">
        <v>50</v>
      </c>
    </row>
    <row r="74" spans="1:4" ht="15" hidden="1" x14ac:dyDescent="0.25">
      <c r="A74" s="12" t="s">
        <v>57</v>
      </c>
      <c r="B74" s="13"/>
      <c r="C74" s="17">
        <f>'[1]2025-2026 Sortable'!$P688</f>
        <v>20274</v>
      </c>
      <c r="D74" s="15" t="s">
        <v>49</v>
      </c>
    </row>
    <row r="75" spans="1:4" ht="15" hidden="1" x14ac:dyDescent="0.2">
      <c r="A75" s="16"/>
      <c r="B75" s="7" t="s">
        <v>24</v>
      </c>
      <c r="C75" s="17"/>
      <c r="D75" s="15"/>
    </row>
    <row r="76" spans="1:4" hidden="1" x14ac:dyDescent="0.2">
      <c r="A76" s="16"/>
      <c r="B76" s="9" t="s">
        <v>25</v>
      </c>
      <c r="C76" s="17">
        <f>'[1]2025-2026 Sortable'!$P689</f>
        <v>10138</v>
      </c>
      <c r="D76" s="15" t="s">
        <v>50</v>
      </c>
    </row>
    <row r="77" spans="1:4" hidden="1" x14ac:dyDescent="0.2">
      <c r="A77" s="16"/>
      <c r="B77" s="9" t="s">
        <v>27</v>
      </c>
      <c r="C77" s="17">
        <f>'[1]2025-2026 Sortable'!$P690</f>
        <v>15207</v>
      </c>
      <c r="D77" s="15" t="s">
        <v>50</v>
      </c>
    </row>
    <row r="78" spans="1:4" ht="15" hidden="1" x14ac:dyDescent="0.2">
      <c r="A78" s="16"/>
      <c r="B78" s="7" t="s">
        <v>51</v>
      </c>
      <c r="C78" s="17">
        <f>'[1]2025-2026 Sortable'!$P691</f>
        <v>16221</v>
      </c>
      <c r="D78" s="15" t="s">
        <v>50</v>
      </c>
    </row>
    <row r="79" spans="1:4" ht="15" hidden="1" x14ac:dyDescent="0.25">
      <c r="A79" s="12" t="s">
        <v>58</v>
      </c>
      <c r="B79" s="13"/>
      <c r="C79" s="17">
        <f>'[1]2025-2026 Sortable'!$P692</f>
        <v>28732</v>
      </c>
      <c r="D79" s="15" t="s">
        <v>49</v>
      </c>
    </row>
    <row r="80" spans="1:4" ht="15" hidden="1" x14ac:dyDescent="0.2">
      <c r="A80" s="16"/>
      <c r="B80" s="7" t="s">
        <v>24</v>
      </c>
      <c r="C80" s="17"/>
      <c r="D80" s="15"/>
    </row>
    <row r="81" spans="1:7" hidden="1" x14ac:dyDescent="0.2">
      <c r="A81" s="16"/>
      <c r="B81" s="9" t="s">
        <v>25</v>
      </c>
      <c r="C81" s="17">
        <f>'[1]2025-2026 Sortable'!$P693</f>
        <v>14366</v>
      </c>
      <c r="D81" s="15" t="s">
        <v>50</v>
      </c>
    </row>
    <row r="82" spans="1:7" hidden="1" x14ac:dyDescent="0.2">
      <c r="A82" s="16"/>
      <c r="B82" s="9" t="s">
        <v>27</v>
      </c>
      <c r="C82" s="17">
        <f>'[1]2025-2026 Sortable'!$P694</f>
        <v>21549</v>
      </c>
      <c r="D82" s="15" t="s">
        <v>50</v>
      </c>
    </row>
    <row r="83" spans="1:7" ht="15" hidden="1" x14ac:dyDescent="0.2">
      <c r="A83" s="18"/>
      <c r="B83" s="19" t="s">
        <v>51</v>
      </c>
      <c r="C83" s="29">
        <f>'[1]2025-2026 Sortable'!$P695</f>
        <v>22986</v>
      </c>
      <c r="D83" s="21" t="s">
        <v>50</v>
      </c>
    </row>
    <row r="84" spans="1:7" ht="15" hidden="1" x14ac:dyDescent="0.2">
      <c r="A84" s="31"/>
      <c r="B84" s="32"/>
      <c r="C84" s="33"/>
      <c r="D84" s="34"/>
    </row>
    <row r="85" spans="1:7" ht="15" hidden="1" x14ac:dyDescent="0.25">
      <c r="A85" s="12" t="s">
        <v>59</v>
      </c>
      <c r="B85" s="13"/>
      <c r="C85" s="17"/>
      <c r="D85" s="15"/>
    </row>
    <row r="86" spans="1:7" ht="15" hidden="1" x14ac:dyDescent="0.2">
      <c r="A86" s="16"/>
      <c r="B86" s="7" t="s">
        <v>24</v>
      </c>
      <c r="C86" s="17"/>
      <c r="D86" s="15"/>
    </row>
    <row r="87" spans="1:7" hidden="1" x14ac:dyDescent="0.2">
      <c r="A87" s="16"/>
      <c r="B87" s="9" t="s">
        <v>25</v>
      </c>
      <c r="C87" s="17">
        <f>'[1]2025-2026 Sortable'!$P697</f>
        <v>14248</v>
      </c>
      <c r="D87" s="15" t="s">
        <v>50</v>
      </c>
    </row>
    <row r="88" spans="1:7" hidden="1" x14ac:dyDescent="0.2">
      <c r="A88" s="16"/>
      <c r="B88" s="9" t="s">
        <v>27</v>
      </c>
      <c r="C88" s="17">
        <f>'[1]2025-2026 Sortable'!$P698</f>
        <v>16439</v>
      </c>
      <c r="D88" s="15" t="s">
        <v>50</v>
      </c>
    </row>
    <row r="89" spans="1:7" ht="15" hidden="1" x14ac:dyDescent="0.2">
      <c r="A89" s="16"/>
      <c r="B89" s="7" t="s">
        <v>51</v>
      </c>
      <c r="C89" s="17">
        <f>'[1]2025-2026 Sortable'!$P699</f>
        <v>17536</v>
      </c>
      <c r="D89" s="15" t="s">
        <v>50</v>
      </c>
    </row>
    <row r="90" spans="1:7" ht="15" hidden="1" x14ac:dyDescent="0.25">
      <c r="A90" s="12" t="s">
        <v>60</v>
      </c>
      <c r="B90" s="13"/>
      <c r="C90" s="17">
        <f>'[1]2025-2026 Sortable'!$P$696</f>
        <v>44</v>
      </c>
      <c r="D90" s="15" t="s">
        <v>61</v>
      </c>
    </row>
    <row r="91" spans="1:7" ht="15" x14ac:dyDescent="0.25">
      <c r="A91" s="35"/>
      <c r="B91" s="19"/>
      <c r="C91" s="29"/>
      <c r="D91" s="21"/>
    </row>
    <row r="92" spans="1:7" ht="15" x14ac:dyDescent="0.25">
      <c r="A92" s="122" t="s">
        <v>62</v>
      </c>
      <c r="B92" s="123"/>
      <c r="C92" s="127"/>
      <c r="D92" s="127"/>
    </row>
    <row r="93" spans="1:7" ht="15" x14ac:dyDescent="0.2">
      <c r="A93" s="16"/>
      <c r="B93" s="7" t="s">
        <v>24</v>
      </c>
      <c r="C93" s="17"/>
      <c r="D93" s="15"/>
    </row>
    <row r="94" spans="1:7" x14ac:dyDescent="0.2">
      <c r="A94" s="16"/>
      <c r="B94" s="9" t="s">
        <v>25</v>
      </c>
      <c r="C94" s="17">
        <f>'[2]2026-2027 Sortable'!$P$717</f>
        <v>5422</v>
      </c>
      <c r="D94" s="15" t="s">
        <v>26</v>
      </c>
      <c r="E94" s="63" t="s">
        <v>171</v>
      </c>
      <c r="F94" s="64">
        <v>0.32</v>
      </c>
      <c r="G94">
        <f>F94*$C$94</f>
        <v>1735.04</v>
      </c>
    </row>
    <row r="95" spans="1:7" x14ac:dyDescent="0.2">
      <c r="A95" s="16"/>
      <c r="B95" s="9" t="s">
        <v>27</v>
      </c>
      <c r="C95" s="17">
        <f>'[2]2026-2027 Sortable'!$P$718</f>
        <v>5422</v>
      </c>
      <c r="D95" s="15" t="s">
        <v>26</v>
      </c>
      <c r="E95" s="63" t="s">
        <v>172</v>
      </c>
      <c r="F95" s="64">
        <v>0.59</v>
      </c>
      <c r="G95">
        <f>F95*$C$94</f>
        <v>3198.98</v>
      </c>
    </row>
    <row r="96" spans="1:7" ht="15" x14ac:dyDescent="0.2">
      <c r="A96" s="16"/>
      <c r="B96" s="7" t="s">
        <v>51</v>
      </c>
      <c r="C96" s="17">
        <f>'[2]2026-2027 Sortable'!$P$719</f>
        <v>0</v>
      </c>
      <c r="D96" s="15" t="s">
        <v>37</v>
      </c>
      <c r="E96" s="63" t="s">
        <v>173</v>
      </c>
      <c r="F96" s="64">
        <v>0.09</v>
      </c>
      <c r="G96">
        <f>F96*$C$94</f>
        <v>487.97999999999996</v>
      </c>
    </row>
    <row r="97" spans="1:7" ht="15" x14ac:dyDescent="0.25">
      <c r="A97" s="12" t="s">
        <v>63</v>
      </c>
      <c r="B97" s="13"/>
      <c r="C97" s="14"/>
      <c r="D97" s="15"/>
      <c r="F97">
        <f>SUM(F94:F96)</f>
        <v>0.99999999999999989</v>
      </c>
      <c r="G97">
        <f>SUM(G94:G96)</f>
        <v>5422</v>
      </c>
    </row>
    <row r="98" spans="1:7" ht="15" x14ac:dyDescent="0.2">
      <c r="A98" s="16"/>
      <c r="B98" s="7" t="s">
        <v>24</v>
      </c>
      <c r="C98" s="14"/>
      <c r="D98" s="15"/>
    </row>
    <row r="99" spans="1:7" x14ac:dyDescent="0.2">
      <c r="A99" s="16"/>
      <c r="B99" s="9" t="s">
        <v>25</v>
      </c>
      <c r="C99" s="14">
        <f>'[2]2026-2027 Sortable'!$P$721</f>
        <v>77</v>
      </c>
      <c r="D99" s="15" t="s">
        <v>26</v>
      </c>
    </row>
    <row r="100" spans="1:7" x14ac:dyDescent="0.2">
      <c r="A100" s="16"/>
      <c r="B100" s="9" t="s">
        <v>27</v>
      </c>
      <c r="C100" s="14">
        <f>'[2]2026-2027 Sortable'!$P$722</f>
        <v>77</v>
      </c>
      <c r="D100" s="15" t="s">
        <v>26</v>
      </c>
    </row>
    <row r="101" spans="1:7" ht="15" x14ac:dyDescent="0.2">
      <c r="A101" s="16"/>
      <c r="B101" s="7" t="s">
        <v>51</v>
      </c>
      <c r="C101" s="14">
        <f>'[2]2026-2027 Sortable'!$P$723</f>
        <v>0</v>
      </c>
      <c r="D101" s="15" t="s">
        <v>37</v>
      </c>
    </row>
    <row r="102" spans="1:7" ht="15" x14ac:dyDescent="0.25">
      <c r="A102" s="12" t="s">
        <v>64</v>
      </c>
      <c r="B102" s="13"/>
      <c r="C102" s="14"/>
      <c r="D102" s="15"/>
    </row>
    <row r="103" spans="1:7" ht="15" x14ac:dyDescent="0.2">
      <c r="A103" s="16"/>
      <c r="B103" s="7" t="s">
        <v>24</v>
      </c>
      <c r="C103" s="14"/>
      <c r="D103" s="15"/>
    </row>
    <row r="104" spans="1:7" x14ac:dyDescent="0.2">
      <c r="A104" s="16"/>
      <c r="B104" s="9" t="s">
        <v>25</v>
      </c>
      <c r="C104" s="14" t="s">
        <v>40</v>
      </c>
      <c r="D104" s="15" t="s">
        <v>65</v>
      </c>
    </row>
    <row r="105" spans="1:7" x14ac:dyDescent="0.2">
      <c r="A105" s="16"/>
      <c r="B105" s="9" t="s">
        <v>27</v>
      </c>
      <c r="C105" s="14" t="s">
        <v>40</v>
      </c>
      <c r="D105" s="15" t="s">
        <v>66</v>
      </c>
    </row>
    <row r="106" spans="1:7" ht="15" x14ac:dyDescent="0.25">
      <c r="A106" s="12" t="s">
        <v>67</v>
      </c>
      <c r="B106" s="13"/>
      <c r="C106" s="14" t="s">
        <v>40</v>
      </c>
      <c r="D106" s="15" t="s">
        <v>68</v>
      </c>
    </row>
    <row r="107" spans="1:7" ht="15" x14ac:dyDescent="0.25">
      <c r="A107" s="36" t="s">
        <v>69</v>
      </c>
      <c r="B107" s="37"/>
      <c r="C107" s="20" t="s">
        <v>70</v>
      </c>
      <c r="D107" s="21"/>
    </row>
    <row r="108" spans="1:7" ht="15" x14ac:dyDescent="0.25">
      <c r="A108" s="38"/>
      <c r="B108" s="23"/>
      <c r="C108" s="39"/>
      <c r="D108" s="40"/>
    </row>
    <row r="109" spans="1:7" ht="15" x14ac:dyDescent="0.25">
      <c r="A109" s="128" t="s">
        <v>71</v>
      </c>
      <c r="B109" s="129"/>
      <c r="C109" s="130"/>
      <c r="D109" s="130"/>
    </row>
    <row r="110" spans="1:7" ht="15" x14ac:dyDescent="0.25">
      <c r="A110" s="12" t="s">
        <v>72</v>
      </c>
      <c r="B110" s="13"/>
      <c r="C110" s="14"/>
      <c r="D110" s="15"/>
    </row>
    <row r="111" spans="1:7" ht="15" x14ac:dyDescent="0.2">
      <c r="A111" s="16"/>
      <c r="B111" s="7" t="s">
        <v>24</v>
      </c>
      <c r="C111" s="14"/>
      <c r="D111" s="15"/>
    </row>
    <row r="112" spans="1:7" x14ac:dyDescent="0.2">
      <c r="A112" s="16"/>
      <c r="B112" s="9" t="s">
        <v>25</v>
      </c>
      <c r="C112" s="14">
        <f>'[2]2026-2027 Sortable'!$P$739</f>
        <v>58</v>
      </c>
      <c r="D112" s="15" t="s">
        <v>26</v>
      </c>
    </row>
    <row r="113" spans="1:4" x14ac:dyDescent="0.2">
      <c r="A113" s="16"/>
      <c r="B113" s="9" t="s">
        <v>27</v>
      </c>
      <c r="C113" s="14">
        <f>'[2]2026-2027 Sortable'!$P$740</f>
        <v>58</v>
      </c>
      <c r="D113" s="15" t="s">
        <v>26</v>
      </c>
    </row>
    <row r="114" spans="1:4" ht="15" x14ac:dyDescent="0.2">
      <c r="A114" s="16"/>
      <c r="B114" s="7" t="s">
        <v>73</v>
      </c>
      <c r="C114" s="14"/>
      <c r="D114" s="15"/>
    </row>
    <row r="115" spans="1:4" x14ac:dyDescent="0.2">
      <c r="A115" s="16"/>
      <c r="B115" s="9" t="s">
        <v>29</v>
      </c>
      <c r="C115" s="14">
        <f>'[2]2026-2027 Sortable'!$P$741</f>
        <v>0</v>
      </c>
      <c r="D115" s="15" t="s">
        <v>30</v>
      </c>
    </row>
    <row r="116" spans="1:4" x14ac:dyDescent="0.2">
      <c r="A116" s="16"/>
      <c r="B116" s="9" t="s">
        <v>31</v>
      </c>
      <c r="C116" s="14">
        <f>'[2]2026-2027 Sortable'!$P$742</f>
        <v>0</v>
      </c>
      <c r="D116" s="15" t="s">
        <v>30</v>
      </c>
    </row>
    <row r="117" spans="1:4" ht="15" x14ac:dyDescent="0.2">
      <c r="A117" s="16"/>
      <c r="B117" s="7" t="s">
        <v>32</v>
      </c>
      <c r="C117" s="14">
        <f>'[2]2026-2027 Sortable'!$P$743</f>
        <v>0</v>
      </c>
      <c r="D117" s="15" t="s">
        <v>30</v>
      </c>
    </row>
    <row r="118" spans="1:4" ht="15" x14ac:dyDescent="0.25">
      <c r="A118" s="12" t="s">
        <v>74</v>
      </c>
      <c r="B118" s="13"/>
      <c r="C118" s="14"/>
      <c r="D118" s="15"/>
    </row>
    <row r="119" spans="1:4" ht="15" x14ac:dyDescent="0.2">
      <c r="A119" s="16"/>
      <c r="B119" s="7" t="s">
        <v>24</v>
      </c>
      <c r="C119" s="14"/>
      <c r="D119" s="15"/>
    </row>
    <row r="120" spans="1:4" x14ac:dyDescent="0.2">
      <c r="A120" s="16"/>
      <c r="B120" s="9" t="s">
        <v>25</v>
      </c>
      <c r="C120" s="17">
        <f>'[2]2026-2027 Sortable'!$P$744</f>
        <v>454</v>
      </c>
      <c r="D120" s="15" t="s">
        <v>26</v>
      </c>
    </row>
    <row r="121" spans="1:4" x14ac:dyDescent="0.2">
      <c r="A121" s="16"/>
      <c r="B121" s="9" t="s">
        <v>27</v>
      </c>
      <c r="C121" s="17">
        <f>'[2]2026-2027 Sortable'!$P$745</f>
        <v>454</v>
      </c>
      <c r="D121" s="15" t="s">
        <v>26</v>
      </c>
    </row>
    <row r="122" spans="1:4" ht="15" x14ac:dyDescent="0.2">
      <c r="A122" s="16"/>
      <c r="B122" s="7" t="s">
        <v>73</v>
      </c>
      <c r="C122" s="14"/>
      <c r="D122" s="15"/>
    </row>
    <row r="123" spans="1:4" x14ac:dyDescent="0.2">
      <c r="A123" s="16"/>
      <c r="B123" s="9" t="s">
        <v>29</v>
      </c>
      <c r="C123" s="14">
        <f>'[2]2026-2027 Sortable'!$P$746</f>
        <v>0.84130111629337945</v>
      </c>
      <c r="D123" s="15" t="s">
        <v>30</v>
      </c>
    </row>
    <row r="124" spans="1:4" x14ac:dyDescent="0.2">
      <c r="A124" s="16"/>
      <c r="B124" s="9" t="s">
        <v>31</v>
      </c>
      <c r="C124" s="14">
        <f>'[2]2026-2027 Sortable'!$P$747</f>
        <v>0.75207221001983904</v>
      </c>
      <c r="D124" s="15" t="s">
        <v>30</v>
      </c>
    </row>
    <row r="125" spans="1:4" ht="15" x14ac:dyDescent="0.2">
      <c r="A125" s="16"/>
      <c r="B125" s="7" t="s">
        <v>32</v>
      </c>
      <c r="C125" s="14">
        <f>'[2]2026-2027 Sortable'!$P$748</f>
        <v>1.2746986610505748E-2</v>
      </c>
      <c r="D125" s="15" t="s">
        <v>30</v>
      </c>
    </row>
    <row r="126" spans="1:4" ht="15" x14ac:dyDescent="0.25">
      <c r="A126" s="12" t="s">
        <v>75</v>
      </c>
      <c r="B126" s="13"/>
      <c r="C126" s="14"/>
      <c r="D126" s="15"/>
    </row>
    <row r="127" spans="1:4" ht="15" x14ac:dyDescent="0.2">
      <c r="A127" s="16"/>
      <c r="B127" s="7" t="s">
        <v>24</v>
      </c>
      <c r="C127" s="14"/>
      <c r="D127" s="15"/>
    </row>
    <row r="128" spans="1:4" x14ac:dyDescent="0.2">
      <c r="A128" s="16"/>
      <c r="B128" s="9" t="s">
        <v>25</v>
      </c>
      <c r="C128" s="17">
        <f>'[2]2026-2027 Sortable'!$P$749</f>
        <v>519</v>
      </c>
      <c r="D128" s="15" t="s">
        <v>26</v>
      </c>
    </row>
    <row r="129" spans="1:4" x14ac:dyDescent="0.2">
      <c r="A129" s="16"/>
      <c r="B129" s="9" t="s">
        <v>27</v>
      </c>
      <c r="C129" s="17">
        <f>'[2]2026-2027 Sortable'!$P$750</f>
        <v>519</v>
      </c>
      <c r="D129" s="15" t="s">
        <v>26</v>
      </c>
    </row>
    <row r="130" spans="1:4" ht="15" x14ac:dyDescent="0.2">
      <c r="A130" s="16"/>
      <c r="B130" s="7" t="s">
        <v>73</v>
      </c>
      <c r="C130" s="14"/>
      <c r="D130" s="15"/>
    </row>
    <row r="131" spans="1:4" x14ac:dyDescent="0.2">
      <c r="A131" s="16"/>
      <c r="B131" s="9" t="s">
        <v>29</v>
      </c>
      <c r="C131" s="14">
        <f>'[2]2026-2027 Sortable'!$P$751</f>
        <v>2.5493973221011497</v>
      </c>
      <c r="D131" s="15" t="s">
        <v>30</v>
      </c>
    </row>
    <row r="132" spans="1:4" x14ac:dyDescent="0.2">
      <c r="A132" s="16"/>
      <c r="B132" s="9" t="s">
        <v>31</v>
      </c>
      <c r="C132" s="14">
        <f>'[2]2026-2027 Sortable'!$P$752</f>
        <v>0.2804337054311265</v>
      </c>
      <c r="D132" s="15" t="s">
        <v>30</v>
      </c>
    </row>
    <row r="133" spans="1:4" ht="15" x14ac:dyDescent="0.2">
      <c r="A133" s="18"/>
      <c r="B133" s="19" t="s">
        <v>32</v>
      </c>
      <c r="C133" s="14">
        <f>'[2]2026-2027 Sortable'!$P$753</f>
        <v>2.5493973221011497E-2</v>
      </c>
      <c r="D133" s="21" t="s">
        <v>30</v>
      </c>
    </row>
    <row r="134" spans="1:4" ht="15" x14ac:dyDescent="0.2">
      <c r="A134" s="22"/>
      <c r="B134" s="23"/>
      <c r="C134" s="24"/>
      <c r="D134" s="25"/>
    </row>
    <row r="135" spans="1:4" ht="15" x14ac:dyDescent="0.25">
      <c r="A135" s="12" t="s">
        <v>76</v>
      </c>
      <c r="B135" s="41"/>
      <c r="C135" s="14"/>
      <c r="D135" s="15"/>
    </row>
    <row r="136" spans="1:4" ht="15" x14ac:dyDescent="0.2">
      <c r="A136" s="13" t="s">
        <v>77</v>
      </c>
      <c r="B136" s="7"/>
      <c r="C136" s="14"/>
      <c r="D136" s="15"/>
    </row>
    <row r="137" spans="1:4" x14ac:dyDescent="0.2">
      <c r="A137" s="16"/>
      <c r="B137" s="9" t="s">
        <v>78</v>
      </c>
      <c r="C137" s="17">
        <f>'[2]2026-2027 Sortable'!$P$1000</f>
        <v>3527.5</v>
      </c>
      <c r="D137" s="26" t="s">
        <v>79</v>
      </c>
    </row>
    <row r="138" spans="1:4" ht="63.75" x14ac:dyDescent="0.2">
      <c r="A138" s="16"/>
      <c r="B138" s="9" t="s">
        <v>80</v>
      </c>
      <c r="C138" s="42" t="s">
        <v>40</v>
      </c>
      <c r="D138" s="26" t="s">
        <v>81</v>
      </c>
    </row>
    <row r="139" spans="1:4" ht="15" x14ac:dyDescent="0.25">
      <c r="A139" s="122" t="s">
        <v>82</v>
      </c>
      <c r="B139" s="123"/>
      <c r="C139" s="123"/>
      <c r="D139" s="123"/>
    </row>
    <row r="140" spans="1:4" ht="15" x14ac:dyDescent="0.2">
      <c r="A140" s="13" t="s">
        <v>83</v>
      </c>
      <c r="B140" s="7"/>
      <c r="C140" s="14" t="s">
        <v>70</v>
      </c>
      <c r="D140" s="43" t="s">
        <v>84</v>
      </c>
    </row>
    <row r="141" spans="1:4" ht="15" x14ac:dyDescent="0.2">
      <c r="A141" s="13" t="s">
        <v>85</v>
      </c>
      <c r="B141" s="7"/>
      <c r="C141" s="14" t="s">
        <v>70</v>
      </c>
      <c r="D141" s="43" t="s">
        <v>86</v>
      </c>
    </row>
    <row r="142" spans="1:4" ht="15" x14ac:dyDescent="0.2">
      <c r="A142" s="13" t="s">
        <v>87</v>
      </c>
      <c r="B142" s="7"/>
      <c r="C142" s="14" t="s">
        <v>70</v>
      </c>
      <c r="D142" s="43" t="s">
        <v>88</v>
      </c>
    </row>
    <row r="143" spans="1:4" ht="15" x14ac:dyDescent="0.2">
      <c r="A143" s="13" t="s">
        <v>89</v>
      </c>
      <c r="B143" s="7"/>
      <c r="C143" s="14"/>
      <c r="D143" s="15"/>
    </row>
    <row r="144" spans="1:4" ht="15" x14ac:dyDescent="0.25">
      <c r="A144" s="44"/>
      <c r="B144" s="9" t="s">
        <v>90</v>
      </c>
      <c r="C144" s="14">
        <f>'[2]2026-2027 Sortable'!$P$462</f>
        <v>282</v>
      </c>
      <c r="D144" s="15" t="s">
        <v>91</v>
      </c>
    </row>
    <row r="145" spans="1:4" ht="15" x14ac:dyDescent="0.25">
      <c r="A145" s="44"/>
      <c r="B145" s="9" t="s">
        <v>92</v>
      </c>
      <c r="C145" s="14">
        <f>'[2]2026-2027 Sortable'!$P$463</f>
        <v>422</v>
      </c>
      <c r="D145" s="15" t="s">
        <v>91</v>
      </c>
    </row>
    <row r="146" spans="1:4" ht="38.25" x14ac:dyDescent="0.25">
      <c r="A146" s="44"/>
      <c r="B146" s="9" t="s">
        <v>93</v>
      </c>
      <c r="C146" s="14">
        <f>'[2]2026-2027 Sortable'!$P$464</f>
        <v>281</v>
      </c>
      <c r="D146" s="26" t="s">
        <v>94</v>
      </c>
    </row>
    <row r="147" spans="1:4" ht="15" x14ac:dyDescent="0.25">
      <c r="A147" s="44" t="s">
        <v>95</v>
      </c>
      <c r="B147" s="9"/>
      <c r="C147" s="14">
        <f>'[2]2026-2027 Sortable'!$P$456</f>
        <v>63</v>
      </c>
      <c r="D147" s="15"/>
    </row>
    <row r="148" spans="1:4" ht="15" x14ac:dyDescent="0.2">
      <c r="A148" s="13" t="s">
        <v>96</v>
      </c>
      <c r="B148" s="7"/>
      <c r="C148" s="14">
        <f>'[2]2026-2027 Sortable'!$P$465</f>
        <v>422</v>
      </c>
      <c r="D148" s="15"/>
    </row>
    <row r="149" spans="1:4" ht="15" x14ac:dyDescent="0.2">
      <c r="A149" s="13" t="s">
        <v>97</v>
      </c>
      <c r="B149" s="7"/>
      <c r="C149" s="14">
        <f>'[2]2026-2027 Sortable'!$P$461</f>
        <v>423</v>
      </c>
      <c r="D149" s="15"/>
    </row>
    <row r="150" spans="1:4" ht="25.5" x14ac:dyDescent="0.2">
      <c r="A150" s="13" t="s">
        <v>98</v>
      </c>
      <c r="B150" s="7"/>
      <c r="C150" s="14" t="s">
        <v>40</v>
      </c>
      <c r="D150" s="26" t="s">
        <v>99</v>
      </c>
    </row>
    <row r="151" spans="1:4" ht="15" x14ac:dyDescent="0.2">
      <c r="A151" s="13" t="s">
        <v>100</v>
      </c>
      <c r="B151" s="7"/>
      <c r="C151" s="14"/>
      <c r="D151" s="15"/>
    </row>
    <row r="152" spans="1:4" ht="15" x14ac:dyDescent="0.25">
      <c r="A152" s="44"/>
      <c r="B152" s="9" t="s">
        <v>101</v>
      </c>
      <c r="C152" s="14">
        <f>'[2]2026-2027 Sortable'!$P$467</f>
        <v>282</v>
      </c>
      <c r="D152" s="15"/>
    </row>
    <row r="153" spans="1:4" ht="15" x14ac:dyDescent="0.2">
      <c r="A153" s="13" t="s">
        <v>102</v>
      </c>
      <c r="B153" s="7"/>
      <c r="C153" s="14">
        <f>'[2]2026-2027 Sortable'!$P$472</f>
        <v>151</v>
      </c>
      <c r="D153" s="15" t="s">
        <v>103</v>
      </c>
    </row>
    <row r="154" spans="1:4" ht="15" x14ac:dyDescent="0.2">
      <c r="A154" s="37" t="s">
        <v>104</v>
      </c>
      <c r="B154" s="19"/>
      <c r="C154" s="14">
        <f>'[2]2026-2027 Sortable'!$P$460</f>
        <v>10</v>
      </c>
      <c r="D154" s="21" t="s">
        <v>105</v>
      </c>
    </row>
    <row r="155" spans="1:4" ht="15" x14ac:dyDescent="0.2">
      <c r="A155" s="23"/>
      <c r="B155" s="23"/>
      <c r="C155" s="24"/>
      <c r="D155" s="25"/>
    </row>
    <row r="156" spans="1:4" ht="15" x14ac:dyDescent="0.2">
      <c r="A156" s="13" t="s">
        <v>106</v>
      </c>
      <c r="B156" s="7"/>
      <c r="C156" s="14"/>
      <c r="D156" s="15"/>
    </row>
    <row r="157" spans="1:4" ht="15" x14ac:dyDescent="0.25">
      <c r="A157" s="44"/>
      <c r="B157" s="9" t="s">
        <v>107</v>
      </c>
      <c r="C157" s="14">
        <f>'[2]2026-2027 Sortable'!$P$474</f>
        <v>291</v>
      </c>
      <c r="D157" s="15"/>
    </row>
    <row r="158" spans="1:4" ht="15" x14ac:dyDescent="0.25">
      <c r="A158" s="44"/>
      <c r="B158" s="9" t="s">
        <v>108</v>
      </c>
      <c r="C158" s="14">
        <f>'[2]2026-2027 Sortable'!$P$475</f>
        <v>429</v>
      </c>
      <c r="D158" s="15"/>
    </row>
    <row r="159" spans="1:4" ht="15" x14ac:dyDescent="0.2">
      <c r="A159" s="13" t="s">
        <v>109</v>
      </c>
      <c r="B159" s="7"/>
      <c r="C159" s="14" t="s">
        <v>40</v>
      </c>
      <c r="D159" s="26" t="s">
        <v>110</v>
      </c>
    </row>
    <row r="160" spans="1:4" ht="15" x14ac:dyDescent="0.2">
      <c r="A160" s="13" t="s">
        <v>111</v>
      </c>
      <c r="B160" s="7"/>
      <c r="C160" s="14" t="s">
        <v>40</v>
      </c>
      <c r="D160" s="26" t="s">
        <v>112</v>
      </c>
    </row>
    <row r="161" spans="1:4" ht="25.5" x14ac:dyDescent="0.2">
      <c r="A161" s="13" t="s">
        <v>113</v>
      </c>
      <c r="B161" s="7"/>
      <c r="C161" s="14" t="s">
        <v>40</v>
      </c>
      <c r="D161" s="26" t="s">
        <v>114</v>
      </c>
    </row>
    <row r="162" spans="1:4" ht="25.5" x14ac:dyDescent="0.2">
      <c r="A162" s="13"/>
      <c r="B162" s="27" t="s">
        <v>115</v>
      </c>
      <c r="C162" s="14"/>
      <c r="D162" s="26"/>
    </row>
    <row r="163" spans="1:4" ht="38.25" x14ac:dyDescent="0.25">
      <c r="A163" s="44"/>
      <c r="B163" s="9" t="s">
        <v>116</v>
      </c>
      <c r="C163" s="14" t="s">
        <v>40</v>
      </c>
      <c r="D163" s="26" t="s">
        <v>117</v>
      </c>
    </row>
    <row r="164" spans="1:4" ht="38.25" x14ac:dyDescent="0.25">
      <c r="A164" s="44"/>
      <c r="B164" s="9" t="s">
        <v>118</v>
      </c>
      <c r="C164" s="14" t="s">
        <v>40</v>
      </c>
      <c r="D164" s="26" t="s">
        <v>119</v>
      </c>
    </row>
    <row r="165" spans="1:4" x14ac:dyDescent="0.2">
      <c r="A165" s="124" t="s">
        <v>120</v>
      </c>
      <c r="B165" s="125"/>
      <c r="C165" s="14" t="s">
        <v>40</v>
      </c>
      <c r="D165" s="26" t="s">
        <v>121</v>
      </c>
    </row>
    <row r="166" spans="1:4" ht="15" x14ac:dyDescent="0.25">
      <c r="A166" s="122" t="s">
        <v>122</v>
      </c>
      <c r="B166" s="123"/>
      <c r="C166" s="123"/>
      <c r="D166" s="123"/>
    </row>
    <row r="167" spans="1:4" ht="15" x14ac:dyDescent="0.2">
      <c r="A167" s="13" t="s">
        <v>123</v>
      </c>
      <c r="B167" s="9"/>
      <c r="C167" s="14"/>
      <c r="D167" s="15"/>
    </row>
    <row r="168" spans="1:4" ht="15" x14ac:dyDescent="0.25">
      <c r="A168" s="44"/>
      <c r="B168" s="7" t="s">
        <v>124</v>
      </c>
      <c r="C168" s="14"/>
      <c r="D168" s="15"/>
    </row>
    <row r="169" spans="1:4" ht="25.5" x14ac:dyDescent="0.2">
      <c r="A169" s="16"/>
      <c r="B169" s="27" t="s">
        <v>125</v>
      </c>
      <c r="C169" s="17">
        <f>'[2]2026-2027 Sortable'!$P$20</f>
        <v>10938.5</v>
      </c>
      <c r="D169" s="15" t="s">
        <v>126</v>
      </c>
    </row>
    <row r="170" spans="1:4" x14ac:dyDescent="0.2">
      <c r="A170" s="16"/>
      <c r="B170" s="9" t="s">
        <v>127</v>
      </c>
      <c r="C170" s="17">
        <f>'[2]2026-2027 Sortable'!$P$21</f>
        <v>12291</v>
      </c>
      <c r="D170" s="15" t="s">
        <v>126</v>
      </c>
    </row>
    <row r="171" spans="1:4" x14ac:dyDescent="0.2">
      <c r="A171" s="16"/>
      <c r="B171" s="9" t="s">
        <v>128</v>
      </c>
      <c r="C171" s="17">
        <f>'[2]2026-2027 Sortable'!$P$22</f>
        <v>12291</v>
      </c>
      <c r="D171" s="15" t="s">
        <v>126</v>
      </c>
    </row>
    <row r="172" spans="1:4" ht="15" x14ac:dyDescent="0.2">
      <c r="A172" s="16"/>
      <c r="B172" s="7" t="s">
        <v>129</v>
      </c>
      <c r="C172" s="14"/>
      <c r="D172" s="15"/>
    </row>
    <row r="173" spans="1:4" x14ac:dyDescent="0.2">
      <c r="A173" s="16"/>
      <c r="B173" s="9" t="s">
        <v>130</v>
      </c>
      <c r="C173" s="17">
        <f>'[2]2026-2027 Sortable'!$P$399</f>
        <v>33413</v>
      </c>
      <c r="D173" s="15" t="s">
        <v>126</v>
      </c>
    </row>
    <row r="174" spans="1:4" x14ac:dyDescent="0.2">
      <c r="A174" s="16"/>
      <c r="B174" s="9" t="s">
        <v>131</v>
      </c>
      <c r="C174" s="17">
        <f>'[2]2026-2027 Sortable'!$P$400</f>
        <v>16548</v>
      </c>
      <c r="D174" s="15" t="s">
        <v>126</v>
      </c>
    </row>
    <row r="175" spans="1:4" x14ac:dyDescent="0.2">
      <c r="A175" s="16"/>
      <c r="B175" s="9" t="s">
        <v>132</v>
      </c>
      <c r="C175" s="17">
        <f>'[2]2026-2027 Sortable'!$P$401</f>
        <v>10268</v>
      </c>
      <c r="D175" s="15" t="s">
        <v>126</v>
      </c>
    </row>
    <row r="176" spans="1:4" ht="15" x14ac:dyDescent="0.25">
      <c r="A176" s="44"/>
      <c r="B176" s="7" t="s">
        <v>133</v>
      </c>
      <c r="C176" s="17">
        <f>'[2]2026-2027 Sortable'!$P$402</f>
        <v>362</v>
      </c>
      <c r="D176" s="15" t="s">
        <v>91</v>
      </c>
    </row>
    <row r="177" spans="1:4" ht="15" x14ac:dyDescent="0.25">
      <c r="A177" s="35"/>
      <c r="B177" s="19" t="s">
        <v>134</v>
      </c>
      <c r="C177" s="17">
        <f>'[2]2026-2027 Sortable'!$P$452</f>
        <v>2213</v>
      </c>
      <c r="D177" s="21"/>
    </row>
    <row r="178" spans="1:4" ht="15" x14ac:dyDescent="0.25">
      <c r="A178" s="38"/>
      <c r="B178" s="23"/>
      <c r="C178" s="30"/>
      <c r="D178" s="25"/>
    </row>
    <row r="179" spans="1:4" ht="15" x14ac:dyDescent="0.25">
      <c r="A179" s="44"/>
      <c r="B179" s="7" t="s">
        <v>135</v>
      </c>
      <c r="C179" s="17"/>
      <c r="D179" s="15"/>
    </row>
    <row r="180" spans="1:4" x14ac:dyDescent="0.2">
      <c r="A180" s="16"/>
      <c r="B180" s="9" t="s">
        <v>136</v>
      </c>
      <c r="C180" s="17">
        <f>'[2]2026-2027 Sortable'!$P$403</f>
        <v>10101</v>
      </c>
      <c r="D180" s="26"/>
    </row>
    <row r="181" spans="1:4" x14ac:dyDescent="0.2">
      <c r="A181" s="16"/>
      <c r="B181" s="9" t="s">
        <v>137</v>
      </c>
      <c r="C181" s="17">
        <f>'[2]2026-2027 Sortable'!$P$404</f>
        <v>20393</v>
      </c>
      <c r="D181" s="26"/>
    </row>
    <row r="182" spans="1:4" x14ac:dyDescent="0.2">
      <c r="A182" s="16"/>
      <c r="B182" s="9" t="s">
        <v>138</v>
      </c>
      <c r="C182" s="17"/>
      <c r="D182" s="15"/>
    </row>
    <row r="183" spans="1:4" ht="25.5" x14ac:dyDescent="0.2">
      <c r="A183" s="16"/>
      <c r="B183" s="27" t="s">
        <v>139</v>
      </c>
      <c r="C183" s="17">
        <f>'[2]2026-2027 Sortable'!$P$406</f>
        <v>12449</v>
      </c>
      <c r="D183" s="15"/>
    </row>
    <row r="184" spans="1:4" ht="25.5" x14ac:dyDescent="0.2">
      <c r="A184" s="16"/>
      <c r="B184" s="27" t="s">
        <v>140</v>
      </c>
      <c r="C184" s="17">
        <f>'[2]2026-2027 Sortable'!$P$407</f>
        <v>17409</v>
      </c>
      <c r="D184" s="15"/>
    </row>
    <row r="185" spans="1:4" ht="15" x14ac:dyDescent="0.25">
      <c r="A185" s="44"/>
      <c r="B185" s="9" t="s">
        <v>141</v>
      </c>
      <c r="C185" s="17">
        <f>'[2]2026-2027 Sortable'!$P$408</f>
        <v>792</v>
      </c>
      <c r="D185" s="15"/>
    </row>
    <row r="186" spans="1:4" ht="15" x14ac:dyDescent="0.25">
      <c r="A186" s="44"/>
      <c r="B186" s="7" t="s">
        <v>142</v>
      </c>
      <c r="C186" s="17"/>
      <c r="D186" s="15"/>
    </row>
    <row r="187" spans="1:4" x14ac:dyDescent="0.2">
      <c r="A187" s="16"/>
      <c r="B187" s="9" t="s">
        <v>143</v>
      </c>
      <c r="C187" s="17">
        <f>'[2]2026-2027 Sortable'!$P$409</f>
        <v>7940</v>
      </c>
      <c r="D187" s="15"/>
    </row>
    <row r="188" spans="1:4" ht="25.5" x14ac:dyDescent="0.2">
      <c r="A188" s="16"/>
      <c r="B188" s="27" t="s">
        <v>139</v>
      </c>
      <c r="C188" s="17">
        <f>'[2]2026-2027 Sortable'!$P$410</f>
        <v>10991</v>
      </c>
      <c r="D188" s="15"/>
    </row>
    <row r="189" spans="1:4" ht="25.5" x14ac:dyDescent="0.2">
      <c r="A189" s="16"/>
      <c r="B189" s="27" t="s">
        <v>140</v>
      </c>
      <c r="C189" s="17">
        <f>'[2]2026-2027 Sortable'!$P$411</f>
        <v>14621</v>
      </c>
      <c r="D189" s="15"/>
    </row>
    <row r="190" spans="1:4" ht="15" x14ac:dyDescent="0.2">
      <c r="A190" s="16"/>
      <c r="B190" s="45" t="s">
        <v>144</v>
      </c>
      <c r="C190" s="17"/>
      <c r="D190" s="15"/>
    </row>
    <row r="191" spans="1:4" x14ac:dyDescent="0.2">
      <c r="A191" s="16"/>
      <c r="B191" s="9" t="s">
        <v>145</v>
      </c>
      <c r="C191" s="17">
        <f>'[2]2026-2027 Sortable'!$P$421</f>
        <v>3087</v>
      </c>
      <c r="D191" s="15"/>
    </row>
    <row r="192" spans="1:4" x14ac:dyDescent="0.2">
      <c r="A192" s="16"/>
      <c r="B192" s="9" t="s">
        <v>146</v>
      </c>
      <c r="C192" s="17"/>
      <c r="D192" s="15"/>
    </row>
    <row r="193" spans="1:4" x14ac:dyDescent="0.2">
      <c r="A193" s="16"/>
      <c r="B193" s="9" t="s">
        <v>147</v>
      </c>
      <c r="C193" s="17">
        <f>'[2]2026-2027 Sortable'!$P$422</f>
        <v>5092</v>
      </c>
      <c r="D193" s="15"/>
    </row>
    <row r="194" spans="1:4" x14ac:dyDescent="0.2">
      <c r="A194" s="16"/>
      <c r="B194" s="9" t="s">
        <v>148</v>
      </c>
      <c r="C194" s="17">
        <f>'[2]2026-2027 Sortable'!$P$423</f>
        <v>9782</v>
      </c>
      <c r="D194" s="15"/>
    </row>
    <row r="195" spans="1:4" x14ac:dyDescent="0.2">
      <c r="A195" s="16"/>
      <c r="B195" s="9" t="s">
        <v>149</v>
      </c>
      <c r="C195" s="17"/>
      <c r="D195" s="15"/>
    </row>
    <row r="196" spans="1:4" x14ac:dyDescent="0.2">
      <c r="A196" s="16"/>
      <c r="B196" s="9" t="s">
        <v>147</v>
      </c>
      <c r="C196" s="17">
        <f>'[2]2026-2027 Sortable'!$P$424</f>
        <v>3370</v>
      </c>
      <c r="D196" s="15"/>
    </row>
    <row r="197" spans="1:4" x14ac:dyDescent="0.2">
      <c r="A197" s="16"/>
      <c r="B197" s="9" t="s">
        <v>148</v>
      </c>
      <c r="C197" s="17">
        <f>'[2]2026-2027 Sortable'!$P$425</f>
        <v>8516</v>
      </c>
      <c r="D197" s="15"/>
    </row>
    <row r="198" spans="1:4" x14ac:dyDescent="0.2">
      <c r="A198" s="16"/>
      <c r="B198" s="9" t="s">
        <v>150</v>
      </c>
      <c r="C198" s="17">
        <f>'[2]2026-2027 Sortable'!$P$426</f>
        <v>5425</v>
      </c>
      <c r="D198" s="15"/>
    </row>
    <row r="199" spans="1:4" x14ac:dyDescent="0.2">
      <c r="A199" s="16"/>
      <c r="B199" s="9" t="s">
        <v>151</v>
      </c>
      <c r="C199" s="17">
        <f>'[2]2026-2027 Sortable'!$P$427</f>
        <v>4222</v>
      </c>
      <c r="D199" s="15"/>
    </row>
    <row r="200" spans="1:4" x14ac:dyDescent="0.2">
      <c r="A200" s="16"/>
      <c r="B200" s="9" t="s">
        <v>152</v>
      </c>
      <c r="C200" s="17">
        <f>'[2]2026-2027 Sortable'!$P$428</f>
        <v>4543</v>
      </c>
      <c r="D200" s="15"/>
    </row>
    <row r="201" spans="1:4" x14ac:dyDescent="0.2">
      <c r="A201" s="16"/>
      <c r="B201" s="9" t="s">
        <v>153</v>
      </c>
      <c r="C201" s="17">
        <f>'[2]2026-2027 Sortable'!$P$429</f>
        <v>4703</v>
      </c>
      <c r="D201" s="15"/>
    </row>
    <row r="202" spans="1:4" x14ac:dyDescent="0.2">
      <c r="A202" s="18"/>
      <c r="B202" s="46" t="s">
        <v>154</v>
      </c>
      <c r="C202" s="17">
        <f>'[2]2026-2027 Sortable'!$P$430</f>
        <v>4181</v>
      </c>
      <c r="D202" s="21"/>
    </row>
    <row r="203" spans="1:4" x14ac:dyDescent="0.2">
      <c r="A203" s="22"/>
      <c r="B203" s="40"/>
      <c r="C203" s="30"/>
      <c r="D203" s="25"/>
    </row>
    <row r="204" spans="1:4" ht="15" x14ac:dyDescent="0.2">
      <c r="A204" s="13" t="s">
        <v>155</v>
      </c>
      <c r="B204" s="9"/>
      <c r="C204" s="14"/>
      <c r="D204" s="15"/>
    </row>
    <row r="205" spans="1:4" ht="15" x14ac:dyDescent="0.2">
      <c r="A205" s="16"/>
      <c r="B205" s="45" t="s">
        <v>156</v>
      </c>
      <c r="C205" s="17"/>
      <c r="D205" s="15"/>
    </row>
    <row r="206" spans="1:4" x14ac:dyDescent="0.2">
      <c r="A206" s="16"/>
      <c r="B206" s="9" t="s">
        <v>157</v>
      </c>
      <c r="C206" s="17">
        <f>'[2]2026-2027 Sortable'!$P$492</f>
        <v>663</v>
      </c>
      <c r="D206" s="15"/>
    </row>
    <row r="207" spans="1:4" x14ac:dyDescent="0.2">
      <c r="A207" s="16"/>
      <c r="B207" s="9" t="s">
        <v>158</v>
      </c>
      <c r="C207" s="17">
        <f>'[2]2026-2027 Sortable'!$P$493</f>
        <v>3774</v>
      </c>
      <c r="D207" s="15"/>
    </row>
    <row r="208" spans="1:4" ht="15" x14ac:dyDescent="0.2">
      <c r="A208" s="16"/>
      <c r="B208" s="45" t="s">
        <v>159</v>
      </c>
      <c r="C208" s="17"/>
      <c r="D208" s="15"/>
    </row>
    <row r="209" spans="1:4" ht="38.25" x14ac:dyDescent="0.2">
      <c r="A209" s="16"/>
      <c r="B209" s="9" t="s">
        <v>160</v>
      </c>
      <c r="C209" s="17" t="s">
        <v>40</v>
      </c>
      <c r="D209" s="26" t="s">
        <v>161</v>
      </c>
    </row>
    <row r="210" spans="1:4" ht="38.25" x14ac:dyDescent="0.2">
      <c r="A210" s="18"/>
      <c r="B210" s="46" t="s">
        <v>162</v>
      </c>
      <c r="C210" s="29" t="s">
        <v>40</v>
      </c>
      <c r="D210" s="47" t="s">
        <v>161</v>
      </c>
    </row>
  </sheetData>
  <sheetProtection algorithmName="SHA-512" hashValue="fQ5MyPlflPzZ0pUjIxTJ2AVWcPw3TN0e9/WY/WBwgeNij6Kr6zJ6eLNSQesUq/ax3NkLabRPJA9T7L/Ypaww0w==" saltValue="oP5svbyG9Tg8124zRtFi9g==" spinCount="100000" sheet="1" objects="1" scenarios="1"/>
  <mergeCells count="9">
    <mergeCell ref="A139:D139"/>
    <mergeCell ref="A165:B165"/>
    <mergeCell ref="A166:D166"/>
    <mergeCell ref="A1:D1"/>
    <mergeCell ref="A5:D5"/>
    <mergeCell ref="A7:D7"/>
    <mergeCell ref="A42:D42"/>
    <mergeCell ref="A92:D92"/>
    <mergeCell ref="A109:D10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SFR FEE CALC</vt:lpstr>
      <vt:lpstr>Fee Schedule Effective 070626</vt:lpstr>
      <vt:lpstr>'SFR FEE CALC'!Print_Area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Kotysan Jerry</dc:creator>
  <cp:lastModifiedBy>Christopher Warnberg</cp:lastModifiedBy>
  <cp:lastPrinted>2025-09-24T21:38:44Z</cp:lastPrinted>
  <dcterms:created xsi:type="dcterms:W3CDTF">2001-09-12T17:19:13Z</dcterms:created>
  <dcterms:modified xsi:type="dcterms:W3CDTF">2026-07-10T23:10:33Z</dcterms:modified>
</cp:coreProperties>
</file>