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Cynthia\CYNTHIA HARD DRIVE\2026-2027 School Year\"/>
    </mc:Choice>
  </mc:AlternateContent>
  <bookViews>
    <workbookView xWindow="0" yWindow="0" windowWidth="2901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22" i="1"/>
  <c r="E19" i="1"/>
  <c r="D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D26" i="1"/>
  <c r="F26" i="1"/>
  <c r="G26" i="1"/>
  <c r="H26" i="1"/>
  <c r="I26" i="1"/>
  <c r="J26" i="1"/>
  <c r="K26" i="1"/>
  <c r="N26" i="1"/>
  <c r="M26" i="1"/>
  <c r="L26" i="1"/>
  <c r="D33" i="1" l="1"/>
  <c r="E32" i="1"/>
  <c r="E31" i="1"/>
  <c r="E30" i="1"/>
  <c r="E25" i="1"/>
  <c r="E21" i="1"/>
  <c r="E18" i="1"/>
  <c r="E16" i="1"/>
  <c r="E12" i="1"/>
  <c r="I11" i="1"/>
  <c r="E10" i="1"/>
  <c r="F33" i="1" l="1"/>
  <c r="E11" i="1"/>
  <c r="G33" i="1" l="1"/>
  <c r="H33" i="1" s="1"/>
  <c r="I33" i="1" s="1"/>
  <c r="J33" i="1" s="1"/>
  <c r="K33" i="1" s="1"/>
  <c r="L33" i="1" s="1"/>
  <c r="M33" i="1" s="1"/>
  <c r="N33" i="1" s="1"/>
  <c r="O33" i="1" s="1"/>
  <c r="P33" i="1" s="1"/>
  <c r="Q33" i="1" s="1"/>
  <c r="R33" i="1" s="1"/>
  <c r="S33" i="1" s="1"/>
  <c r="T33" i="1" s="1"/>
  <c r="U33" i="1" s="1"/>
  <c r="V33" i="1" s="1"/>
  <c r="W33" i="1" s="1"/>
  <c r="X33" i="1" s="1"/>
  <c r="Y33" i="1" s="1"/>
  <c r="Z33" i="1" s="1"/>
  <c r="AA33" i="1" s="1"/>
  <c r="AB33" i="1" s="1"/>
  <c r="AC33" i="1" s="1"/>
  <c r="AD33" i="1" s="1"/>
  <c r="AE33" i="1" s="1"/>
  <c r="AF33" i="1" s="1"/>
  <c r="AG33" i="1" s="1"/>
  <c r="AH33" i="1" s="1"/>
  <c r="E13" i="1"/>
  <c r="D13" i="1" s="1"/>
  <c r="F13" i="1" s="1"/>
  <c r="G13" i="1" s="1"/>
  <c r="H13" i="1" s="1"/>
  <c r="I13" i="1" s="1"/>
  <c r="J13" i="1" s="1"/>
  <c r="K13" i="1" s="1"/>
  <c r="L13" i="1" s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Y13" i="1" s="1"/>
  <c r="Z13" i="1" s="1"/>
  <c r="AA13" i="1" s="1"/>
  <c r="AB13" i="1" s="1"/>
  <c r="AC13" i="1" s="1"/>
  <c r="AD13" i="1" s="1"/>
  <c r="AE13" i="1" s="1"/>
  <c r="AF13" i="1" s="1"/>
  <c r="AG13" i="1" s="1"/>
  <c r="AH13" i="1" s="1"/>
  <c r="E14" i="1"/>
  <c r="D14" i="1" s="1"/>
  <c r="F14" i="1" s="1"/>
  <c r="G14" i="1" s="1"/>
  <c r="E15" i="1"/>
  <c r="D15" i="1" s="1"/>
  <c r="F15" i="1" s="1"/>
  <c r="G15" i="1" s="1"/>
  <c r="H15" i="1" s="1"/>
  <c r="I15" i="1" s="1"/>
  <c r="J15" i="1" s="1"/>
  <c r="K15" i="1" s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Y15" i="1" s="1"/>
  <c r="Z15" i="1" s="1"/>
  <c r="AA15" i="1" s="1"/>
  <c r="AB15" i="1" s="1"/>
  <c r="AC15" i="1" s="1"/>
  <c r="AD15" i="1" s="1"/>
  <c r="AE15" i="1" s="1"/>
  <c r="AF15" i="1" s="1"/>
  <c r="AG15" i="1" s="1"/>
  <c r="AH15" i="1" s="1"/>
  <c r="D16" i="1"/>
  <c r="F16" i="1" s="1"/>
  <c r="G16" i="1" s="1"/>
  <c r="D17" i="1"/>
  <c r="F17" i="1" s="1"/>
  <c r="G17" i="1" s="1"/>
  <c r="D18" i="1"/>
  <c r="F18" i="1" s="1"/>
  <c r="G18" i="1" s="1"/>
  <c r="D19" i="1"/>
  <c r="F19" i="1" s="1"/>
  <c r="G19" i="1" s="1"/>
  <c r="E20" i="1"/>
  <c r="D20" i="1" s="1"/>
  <c r="F20" i="1" s="1"/>
  <c r="G20" i="1" s="1"/>
  <c r="H20" i="1" s="1"/>
  <c r="I20" i="1" s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T20" i="1" s="1"/>
  <c r="U20" i="1" s="1"/>
  <c r="V20" i="1" s="1"/>
  <c r="W20" i="1" s="1"/>
  <c r="X20" i="1" s="1"/>
  <c r="Y20" i="1" s="1"/>
  <c r="Z20" i="1" s="1"/>
  <c r="AA20" i="1" s="1"/>
  <c r="AB20" i="1" s="1"/>
  <c r="AC20" i="1" s="1"/>
  <c r="AD20" i="1" s="1"/>
  <c r="AE20" i="1" s="1"/>
  <c r="AF20" i="1" s="1"/>
  <c r="AG20" i="1" s="1"/>
  <c r="AH20" i="1" s="1"/>
  <c r="D32" i="1" l="1"/>
  <c r="F32" i="1" s="1"/>
  <c r="G32" i="1" s="1"/>
  <c r="H32" i="1" s="1"/>
  <c r="I32" i="1" s="1"/>
  <c r="J32" i="1" s="1"/>
  <c r="K32" i="1" s="1"/>
  <c r="L32" i="1" s="1"/>
  <c r="M32" i="1" s="1"/>
  <c r="N32" i="1" s="1"/>
  <c r="O32" i="1" s="1"/>
  <c r="P32" i="1" s="1"/>
  <c r="Q32" i="1" s="1"/>
  <c r="R32" i="1" s="1"/>
  <c r="S32" i="1" s="1"/>
  <c r="T32" i="1" s="1"/>
  <c r="U32" i="1" s="1"/>
  <c r="V32" i="1" s="1"/>
  <c r="W32" i="1" s="1"/>
  <c r="X32" i="1" s="1"/>
  <c r="Y32" i="1" s="1"/>
  <c r="Z32" i="1" s="1"/>
  <c r="AA32" i="1" s="1"/>
  <c r="AB32" i="1" s="1"/>
  <c r="AC32" i="1" s="1"/>
  <c r="AD32" i="1" s="1"/>
  <c r="AE32" i="1" s="1"/>
  <c r="AF32" i="1" s="1"/>
  <c r="AG32" i="1" s="1"/>
  <c r="AH32" i="1" s="1"/>
  <c r="D31" i="1"/>
  <c r="F31" i="1" s="1"/>
  <c r="G31" i="1" s="1"/>
  <c r="H31" i="1" s="1"/>
  <c r="I31" i="1" s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T31" i="1" s="1"/>
  <c r="U31" i="1" s="1"/>
  <c r="V31" i="1" s="1"/>
  <c r="W31" i="1" s="1"/>
  <c r="X31" i="1" s="1"/>
  <c r="Y31" i="1" s="1"/>
  <c r="Z31" i="1" s="1"/>
  <c r="AA31" i="1" s="1"/>
  <c r="AB31" i="1" s="1"/>
  <c r="AC31" i="1" s="1"/>
  <c r="AD31" i="1" s="1"/>
  <c r="AE31" i="1" s="1"/>
  <c r="AF31" i="1" s="1"/>
  <c r="AG31" i="1" s="1"/>
  <c r="AH31" i="1" s="1"/>
  <c r="D30" i="1"/>
  <c r="F30" i="1" s="1"/>
  <c r="G30" i="1" s="1"/>
  <c r="H30" i="1" s="1"/>
  <c r="I30" i="1" s="1"/>
  <c r="J30" i="1" s="1"/>
  <c r="K30" i="1" s="1"/>
  <c r="L30" i="1" s="1"/>
  <c r="M30" i="1" s="1"/>
  <c r="N30" i="1" s="1"/>
  <c r="O30" i="1" s="1"/>
  <c r="P30" i="1" s="1"/>
  <c r="Q30" i="1" s="1"/>
  <c r="R30" i="1" s="1"/>
  <c r="S30" i="1" s="1"/>
  <c r="T30" i="1" s="1"/>
  <c r="U30" i="1" s="1"/>
  <c r="V30" i="1" s="1"/>
  <c r="W30" i="1" s="1"/>
  <c r="X30" i="1" s="1"/>
  <c r="Y30" i="1" s="1"/>
  <c r="Z30" i="1" s="1"/>
  <c r="AA30" i="1" s="1"/>
  <c r="AB30" i="1" s="1"/>
  <c r="AC30" i="1" s="1"/>
  <c r="AD30" i="1" s="1"/>
  <c r="AE30" i="1" s="1"/>
  <c r="AF30" i="1" s="1"/>
  <c r="AG30" i="1" s="1"/>
  <c r="AH30" i="1" s="1"/>
  <c r="D22" i="1"/>
  <c r="F22" i="1" s="1"/>
  <c r="G22" i="1" s="1"/>
  <c r="H22" i="1" s="1"/>
  <c r="I22" i="1" s="1"/>
  <c r="J22" i="1" s="1"/>
  <c r="K22" i="1" s="1"/>
  <c r="L22" i="1" s="1"/>
  <c r="M22" i="1" s="1"/>
  <c r="N22" i="1" s="1"/>
  <c r="O22" i="1" s="1"/>
  <c r="P22" i="1" s="1"/>
  <c r="Q22" i="1" s="1"/>
  <c r="R22" i="1" s="1"/>
  <c r="S22" i="1" s="1"/>
  <c r="T22" i="1" s="1"/>
  <c r="U22" i="1" s="1"/>
  <c r="V22" i="1" s="1"/>
  <c r="W22" i="1" s="1"/>
  <c r="X22" i="1" s="1"/>
  <c r="Y22" i="1" s="1"/>
  <c r="Z22" i="1" s="1"/>
  <c r="AA22" i="1" s="1"/>
  <c r="AB22" i="1" s="1"/>
  <c r="AC22" i="1" s="1"/>
  <c r="AD22" i="1" s="1"/>
  <c r="AE22" i="1" s="1"/>
  <c r="AF22" i="1" s="1"/>
  <c r="AG22" i="1" s="1"/>
  <c r="AH22" i="1" s="1"/>
  <c r="D21" i="1"/>
  <c r="F21" i="1" s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T21" i="1" s="1"/>
  <c r="U21" i="1" s="1"/>
  <c r="V21" i="1" s="1"/>
  <c r="W21" i="1" s="1"/>
  <c r="X21" i="1" s="1"/>
  <c r="Y21" i="1" s="1"/>
  <c r="Z21" i="1" s="1"/>
  <c r="AA21" i="1" s="1"/>
  <c r="AB21" i="1" s="1"/>
  <c r="AC21" i="1" s="1"/>
  <c r="AD21" i="1" s="1"/>
  <c r="AE21" i="1" s="1"/>
  <c r="AF21" i="1" s="1"/>
  <c r="AG21" i="1" s="1"/>
  <c r="AH21" i="1" s="1"/>
  <c r="H19" i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X19" i="1" s="1"/>
  <c r="Y19" i="1" s="1"/>
  <c r="Z19" i="1" s="1"/>
  <c r="AA19" i="1" s="1"/>
  <c r="AB19" i="1" s="1"/>
  <c r="AC19" i="1" s="1"/>
  <c r="AD19" i="1" s="1"/>
  <c r="AE19" i="1" s="1"/>
  <c r="AF19" i="1" s="1"/>
  <c r="AG19" i="1" s="1"/>
  <c r="AH19" i="1" s="1"/>
  <c r="H18" i="1"/>
  <c r="I18" i="1" s="1"/>
  <c r="J18" i="1" s="1"/>
  <c r="K18" i="1" s="1"/>
  <c r="L18" i="1" s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Y18" i="1" s="1"/>
  <c r="Z18" i="1" s="1"/>
  <c r="AA18" i="1" s="1"/>
  <c r="AB18" i="1" s="1"/>
  <c r="AC18" i="1" s="1"/>
  <c r="AD18" i="1" s="1"/>
  <c r="AE18" i="1" s="1"/>
  <c r="AF18" i="1" s="1"/>
  <c r="AG18" i="1" s="1"/>
  <c r="AH18" i="1" s="1"/>
  <c r="H17" i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Y17" i="1" s="1"/>
  <c r="Z17" i="1" s="1"/>
  <c r="AA17" i="1" s="1"/>
  <c r="AB17" i="1" s="1"/>
  <c r="AC17" i="1" s="1"/>
  <c r="AD17" i="1" s="1"/>
  <c r="AE17" i="1" s="1"/>
  <c r="AF17" i="1" s="1"/>
  <c r="AG17" i="1" s="1"/>
  <c r="AH17" i="1" s="1"/>
  <c r="H16" i="1"/>
  <c r="I16" i="1" s="1"/>
  <c r="J16" i="1" s="1"/>
  <c r="K16" i="1" s="1"/>
  <c r="L16" i="1" s="1"/>
  <c r="M16" i="1" s="1"/>
  <c r="N16" i="1" s="1"/>
  <c r="O16" i="1" s="1"/>
  <c r="P16" i="1" s="1"/>
  <c r="Q16" i="1" s="1"/>
  <c r="R16" i="1" s="1"/>
  <c r="S16" i="1" s="1"/>
  <c r="T16" i="1" s="1"/>
  <c r="U16" i="1" s="1"/>
  <c r="V16" i="1" s="1"/>
  <c r="W16" i="1" s="1"/>
  <c r="X16" i="1" s="1"/>
  <c r="Y16" i="1" s="1"/>
  <c r="Z16" i="1" s="1"/>
  <c r="AA16" i="1" s="1"/>
  <c r="AB16" i="1" s="1"/>
  <c r="AC16" i="1" s="1"/>
  <c r="AD16" i="1" s="1"/>
  <c r="AE16" i="1" s="1"/>
  <c r="AF16" i="1" s="1"/>
  <c r="AG16" i="1" s="1"/>
  <c r="AH16" i="1" s="1"/>
  <c r="H14" i="1"/>
  <c r="I14" i="1" s="1"/>
  <c r="J14" i="1" s="1"/>
  <c r="K14" i="1" s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Y14" i="1" s="1"/>
  <c r="Z14" i="1" s="1"/>
  <c r="AA14" i="1" s="1"/>
  <c r="AB14" i="1" s="1"/>
  <c r="AC14" i="1" s="1"/>
  <c r="AD14" i="1" s="1"/>
  <c r="AE14" i="1" s="1"/>
  <c r="AF14" i="1" s="1"/>
  <c r="AG14" i="1" s="1"/>
  <c r="AH14" i="1" s="1"/>
  <c r="D12" i="1"/>
  <c r="F12" i="1" s="1"/>
  <c r="G12" i="1" s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Y12" i="1" s="1"/>
  <c r="Z12" i="1" s="1"/>
  <c r="AA12" i="1" s="1"/>
  <c r="AB12" i="1" s="1"/>
  <c r="AC12" i="1" s="1"/>
  <c r="AD12" i="1" s="1"/>
  <c r="AE12" i="1" s="1"/>
  <c r="AF12" i="1" s="1"/>
  <c r="AG12" i="1" s="1"/>
  <c r="AH12" i="1" s="1"/>
  <c r="D11" i="1"/>
  <c r="F11" i="1" s="1"/>
  <c r="G11" i="1" s="1"/>
  <c r="H11" i="1" s="1"/>
  <c r="J11" i="1" s="1"/>
  <c r="K11" i="1" s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Y11" i="1" s="1"/>
  <c r="Z11" i="1" s="1"/>
  <c r="AA11" i="1" s="1"/>
  <c r="AB11" i="1" s="1"/>
  <c r="AC11" i="1" s="1"/>
  <c r="AD11" i="1" s="1"/>
  <c r="AE11" i="1" s="1"/>
  <c r="AF11" i="1" s="1"/>
  <c r="AG11" i="1" s="1"/>
  <c r="AH11" i="1" s="1"/>
  <c r="D10" i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AE10" i="1" s="1"/>
  <c r="AF10" i="1" s="1"/>
  <c r="AG10" i="1" s="1"/>
  <c r="AH10" i="1" s="1"/>
</calcChain>
</file>

<file path=xl/sharedStrings.xml><?xml version="1.0" encoding="utf-8"?>
<sst xmlns="http://schemas.openxmlformats.org/spreadsheetml/2006/main" count="76" uniqueCount="47">
  <si>
    <t>STEP</t>
  </si>
  <si>
    <t>RANGE                                                                                                          Position &amp; Title</t>
  </si>
  <si>
    <t>B</t>
  </si>
  <si>
    <t>Data &amp; Tech Coordinator</t>
  </si>
  <si>
    <t>C</t>
  </si>
  <si>
    <t>RTI Support</t>
  </si>
  <si>
    <t>D</t>
  </si>
  <si>
    <t>Bilingual Aide</t>
  </si>
  <si>
    <t>E</t>
  </si>
  <si>
    <t>School Secretary</t>
  </si>
  <si>
    <t>F</t>
  </si>
  <si>
    <t>Fiscal Office Manager</t>
  </si>
  <si>
    <t>G</t>
  </si>
  <si>
    <t xml:space="preserve">Bilingual Secretary </t>
  </si>
  <si>
    <t>H</t>
  </si>
  <si>
    <t>Custodian</t>
  </si>
  <si>
    <t>I</t>
  </si>
  <si>
    <t>Cafeteria Cook</t>
  </si>
  <si>
    <t>J</t>
  </si>
  <si>
    <t xml:space="preserve">Maintenance/Transportation </t>
  </si>
  <si>
    <t>K</t>
  </si>
  <si>
    <t>Preschool Site Supervisor</t>
  </si>
  <si>
    <t>L</t>
  </si>
  <si>
    <t>Preschool Teacher</t>
  </si>
  <si>
    <t>M</t>
  </si>
  <si>
    <t>PreSchool Assitant</t>
  </si>
  <si>
    <t>N</t>
  </si>
  <si>
    <t>Bus Driver/Maintenance Lead</t>
  </si>
  <si>
    <t>O</t>
  </si>
  <si>
    <t>STEPS 25+</t>
  </si>
  <si>
    <t>Confidential Office Manager</t>
  </si>
  <si>
    <t>P</t>
  </si>
  <si>
    <t>Lead Para</t>
  </si>
  <si>
    <t>Q</t>
  </si>
  <si>
    <t>R</t>
  </si>
  <si>
    <t>Bilingual Administrative Assistant</t>
  </si>
  <si>
    <t xml:space="preserve"> </t>
  </si>
  <si>
    <t>Board Approved on June 8, 2022</t>
  </si>
  <si>
    <t>S</t>
  </si>
  <si>
    <t>Board increased by 5% on 12/13/23 retro to July 1, 2023</t>
  </si>
  <si>
    <t>Inst. Aide/ Bilingual</t>
  </si>
  <si>
    <t>Added Student Support Services 11/13/23</t>
  </si>
  <si>
    <t>Combined and Eleminated  several columns that were no longer needed 12/13/23 Board Approved</t>
  </si>
  <si>
    <t>Community Liason</t>
  </si>
  <si>
    <t>Board increased by 5% 7/1/25</t>
  </si>
  <si>
    <t>2026-2027 WRESD Classified Salary Schedule</t>
  </si>
  <si>
    <t>Board increased by 8% 7/1/26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</si>
</sst>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0" x14ac:knownFonts="1"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i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1" fillId="0" borderId="0" xfId="0" applyFont="1"/>
    <xf numFmtId="0" fontId="3" fillId="0" borderId="0" xfId="1" applyFont="1"/>
    <xf numFmtId="0" fontId="4" fillId="0" borderId="0" xfId="1" applyFont="1"/>
    <xf numFmtId="0" fontId="1" fillId="0" borderId="0" xfId="1" applyFont="1"/>
    <xf numFmtId="0" fontId="1" fillId="0" borderId="0" xfId="1" applyFont="1" applyFill="1" applyBorder="1"/>
    <xf numFmtId="0" fontId="3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10" fontId="1" fillId="3" borderId="3" xfId="1" applyNumberFormat="1" applyFont="1" applyFill="1" applyBorder="1"/>
    <xf numFmtId="44" fontId="1" fillId="4" borderId="4" xfId="1" applyNumberFormat="1" applyFont="1" applyFill="1" applyBorder="1"/>
    <xf numFmtId="0" fontId="1" fillId="0" borderId="0" xfId="1" applyFont="1" applyAlignment="1">
      <alignment horizontal="center"/>
    </xf>
    <xf numFmtId="0" fontId="6" fillId="5" borderId="4" xfId="1" applyFont="1" applyFill="1" applyBorder="1" applyAlignment="1">
      <alignment horizontal="center" vertical="center"/>
    </xf>
    <xf numFmtId="0" fontId="6" fillId="5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wrapText="1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7" fillId="5" borderId="6" xfId="1" applyFont="1" applyFill="1" applyBorder="1" applyAlignment="1">
      <alignment horizontal="center" vertical="center" wrapText="1"/>
    </xf>
    <xf numFmtId="0" fontId="7" fillId="5" borderId="7" xfId="1" applyFont="1" applyFill="1" applyBorder="1" applyAlignment="1">
      <alignment horizontal="center" vertical="center" wrapText="1"/>
    </xf>
    <xf numFmtId="4" fontId="6" fillId="0" borderId="8" xfId="1" applyNumberFormat="1" applyFont="1" applyFill="1" applyBorder="1" applyAlignment="1">
      <alignment horizontal="center"/>
    </xf>
    <xf numFmtId="0" fontId="4" fillId="0" borderId="0" xfId="1" applyFont="1" applyBorder="1" applyAlignment="1">
      <alignment horizontal="right" wrapText="1"/>
    </xf>
    <xf numFmtId="0" fontId="4" fillId="0" borderId="0" xfId="1" applyFont="1" applyAlignment="1">
      <alignment horizontal="right" wrapText="1"/>
    </xf>
    <xf numFmtId="0" fontId="3" fillId="0" borderId="0" xfId="0" applyFont="1"/>
    <xf numFmtId="4" fontId="8" fillId="0" borderId="8" xfId="1" applyNumberFormat="1" applyFont="1" applyFill="1" applyBorder="1" applyAlignment="1">
      <alignment horizontal="center"/>
    </xf>
    <xf numFmtId="0" fontId="9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4" fillId="0" borderId="0" xfId="0" applyFont="1"/>
    <xf numFmtId="4" fontId="6" fillId="2" borderId="8" xfId="1" applyNumberFormat="1" applyFont="1" applyFill="1" applyBorder="1" applyAlignment="1">
      <alignment horizontal="center"/>
    </xf>
    <xf numFmtId="4" fontId="8" fillId="2" borderId="8" xfId="1" applyNumberFormat="1" applyFont="1" applyFill="1" applyBorder="1" applyAlignment="1">
      <alignment horizontal="center"/>
    </xf>
    <xf numFmtId="4" fontId="8" fillId="6" borderId="8" xfId="1" applyNumberFormat="1" applyFont="1" applyFill="1" applyBorder="1" applyAlignment="1">
      <alignment horizontal="center"/>
    </xf>
    <xf numFmtId="4" fontId="6" fillId="6" borderId="8" xfId="1" applyNumberFormat="1" applyFont="1" applyFill="1" applyBorder="1" applyAlignment="1">
      <alignment horizontal="center"/>
    </xf>
    <xf numFmtId="10" fontId="1" fillId="6" borderId="1" xfId="1" applyNumberFormat="1" applyFont="1" applyFill="1" applyBorder="1"/>
    <xf numFmtId="10" fontId="1" fillId="6" borderId="2" xfId="1" applyNumberFormat="1" applyFont="1" applyFill="1" applyBorder="1"/>
    <xf numFmtId="0" fontId="1" fillId="0" borderId="0" xfId="1" applyFont="1" applyAlignment="1">
      <alignment horizontal="right" wrapText="1"/>
    </xf>
    <xf numFmtId="0" fontId="3" fillId="0" borderId="0" xfId="1" applyFont="1" applyAlignment="1">
      <alignment horizontal="right" wrapText="1"/>
    </xf>
    <xf numFmtId="0" fontId="3" fillId="0" borderId="9" xfId="1" applyFont="1" applyBorder="1" applyAlignment="1">
      <alignment horizontal="right" wrapText="1"/>
    </xf>
    <xf numFmtId="0" fontId="7" fillId="5" borderId="6" xfId="1" applyFont="1" applyFill="1" applyBorder="1" applyAlignment="1">
      <alignment horizontal="center" vertical="center" wrapText="1"/>
    </xf>
    <xf numFmtId="0" fontId="7" fillId="5" borderId="7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" fillId="0" borderId="0" xfId="1" applyFont="1" applyBorder="1" applyAlignment="1">
      <alignment horizontal="left" wrapText="1"/>
    </xf>
    <xf numFmtId="0" fontId="3" fillId="0" borderId="0" xfId="1" applyFont="1" applyAlignment="1">
      <alignment horizont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2"/>
  <sheetViews>
    <sheetView tabSelected="1" workbookViewId="0">
      <selection activeCell="L41" sqref="L41"/>
    </sheetView>
  </sheetViews>
  <sheetFormatPr defaultColWidth="12.28515625" defaultRowHeight="15.75" x14ac:dyDescent="0.25"/>
  <cols>
    <col min="1" max="1" width="14.42578125" style="1" customWidth="1"/>
    <col min="2" max="2" width="14.42578125" style="24" customWidth="1"/>
    <col min="3" max="3" width="5.28515625" style="30" customWidth="1"/>
    <col min="4" max="4" width="12.7109375" style="1" customWidth="1"/>
    <col min="5" max="6" width="11.42578125" style="1" bestFit="1" customWidth="1"/>
    <col min="7" max="7" width="12.28515625" style="1"/>
    <col min="8" max="8" width="12.7109375" style="1" bestFit="1" customWidth="1"/>
    <col min="9" max="11" width="12.28515625" style="1"/>
    <col min="12" max="14" width="12.7109375" style="1" bestFit="1" customWidth="1"/>
    <col min="15" max="20" width="12.28515625" style="1"/>
    <col min="21" max="21" width="14.7109375" style="1" bestFit="1" customWidth="1"/>
    <col min="22" max="24" width="12.28515625" style="1"/>
    <col min="25" max="25" width="12.7109375" style="1" bestFit="1" customWidth="1"/>
    <col min="26" max="16384" width="12.28515625" style="1"/>
  </cols>
  <sheetData>
    <row r="1" spans="1:34" x14ac:dyDescent="0.25">
      <c r="B1" s="2"/>
      <c r="C1" s="3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P1" s="35">
        <v>0.03</v>
      </c>
      <c r="Q1" s="4"/>
      <c r="R1" s="5"/>
      <c r="S1" s="4"/>
    </row>
    <row r="2" spans="1:34" ht="16.5" thickBot="1" x14ac:dyDescent="0.3">
      <c r="B2" s="2"/>
      <c r="C2" s="3"/>
      <c r="D2" s="42" t="s">
        <v>45</v>
      </c>
      <c r="E2" s="42"/>
      <c r="F2" s="42"/>
      <c r="G2" s="42"/>
      <c r="H2" s="42"/>
      <c r="I2" s="42"/>
      <c r="J2" s="42"/>
      <c r="K2" s="42"/>
      <c r="L2" s="42"/>
      <c r="M2" s="42"/>
      <c r="N2" s="42"/>
      <c r="P2" s="36">
        <v>0.03</v>
      </c>
      <c r="Q2" s="4"/>
      <c r="R2" s="4"/>
      <c r="S2" s="4"/>
    </row>
    <row r="3" spans="1:34" ht="16.5" thickBot="1" x14ac:dyDescent="0.3">
      <c r="B3" s="6"/>
      <c r="C3" s="7"/>
      <c r="D3" s="8"/>
      <c r="E3" s="8"/>
      <c r="F3" s="8"/>
      <c r="G3" s="8"/>
      <c r="H3" s="8"/>
      <c r="I3" s="8"/>
      <c r="J3" s="8"/>
      <c r="K3" s="8"/>
      <c r="L3" s="8"/>
      <c r="P3" s="9"/>
      <c r="Q3" s="4"/>
      <c r="R3" s="4"/>
      <c r="S3" s="4"/>
    </row>
    <row r="4" spans="1:34" ht="16.5" thickBot="1" x14ac:dyDescent="0.3">
      <c r="B4" s="2"/>
      <c r="C4" s="3"/>
      <c r="D4" s="8"/>
      <c r="E4" s="8"/>
      <c r="F4" s="8"/>
      <c r="G4" s="8"/>
      <c r="H4" s="8"/>
      <c r="I4" s="8"/>
      <c r="J4" s="8"/>
      <c r="K4" s="8"/>
      <c r="L4" s="8"/>
      <c r="P4" s="10">
        <v>0</v>
      </c>
      <c r="Q4" s="43"/>
      <c r="R4" s="43"/>
      <c r="S4" s="4"/>
    </row>
    <row r="5" spans="1:34" ht="16.5" thickBot="1" x14ac:dyDescent="0.3">
      <c r="B5" s="2"/>
      <c r="C5" s="3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4"/>
      <c r="R5" s="4"/>
      <c r="S5" s="4"/>
    </row>
    <row r="6" spans="1:34" ht="16.5" thickBot="1" x14ac:dyDescent="0.3">
      <c r="B6" s="2"/>
      <c r="C6" s="3"/>
      <c r="D6" s="12" t="s">
        <v>0</v>
      </c>
      <c r="E6" s="13"/>
      <c r="F6" s="13" t="s">
        <v>0</v>
      </c>
      <c r="G6" s="13" t="s">
        <v>0</v>
      </c>
      <c r="H6" s="13" t="s">
        <v>0</v>
      </c>
      <c r="I6" s="12" t="s">
        <v>0</v>
      </c>
      <c r="J6" s="13" t="s">
        <v>0</v>
      </c>
      <c r="K6" s="13" t="s">
        <v>0</v>
      </c>
      <c r="L6" s="13" t="s">
        <v>0</v>
      </c>
      <c r="M6" s="12" t="s">
        <v>0</v>
      </c>
      <c r="N6" s="12" t="s">
        <v>0</v>
      </c>
      <c r="O6" s="12" t="s">
        <v>0</v>
      </c>
      <c r="P6" s="12" t="s">
        <v>0</v>
      </c>
      <c r="Q6" s="12" t="s">
        <v>0</v>
      </c>
      <c r="R6" s="12" t="s">
        <v>0</v>
      </c>
      <c r="S6" s="12" t="s">
        <v>0</v>
      </c>
      <c r="T6" s="12" t="s">
        <v>0</v>
      </c>
      <c r="U6" s="12" t="s">
        <v>0</v>
      </c>
      <c r="V6" s="12" t="s">
        <v>0</v>
      </c>
      <c r="W6" s="12" t="s">
        <v>0</v>
      </c>
      <c r="X6" s="12" t="s">
        <v>0</v>
      </c>
      <c r="Y6" s="12" t="s">
        <v>0</v>
      </c>
      <c r="Z6" s="12" t="s">
        <v>0</v>
      </c>
      <c r="AA6" s="12" t="s">
        <v>0</v>
      </c>
      <c r="AB6" s="12" t="s">
        <v>0</v>
      </c>
      <c r="AC6" s="12" t="s">
        <v>0</v>
      </c>
      <c r="AD6" s="12" t="s">
        <v>0</v>
      </c>
      <c r="AE6" s="12" t="s">
        <v>0</v>
      </c>
      <c r="AF6" s="12" t="s">
        <v>0</v>
      </c>
      <c r="AG6" s="12" t="s">
        <v>0</v>
      </c>
      <c r="AH6" s="12" t="s">
        <v>0</v>
      </c>
    </row>
    <row r="7" spans="1:34" ht="16.5" thickBot="1" x14ac:dyDescent="0.3">
      <c r="B7" s="44" t="s">
        <v>1</v>
      </c>
      <c r="C7" s="14"/>
      <c r="D7" s="15"/>
      <c r="E7" s="16"/>
      <c r="F7" s="16"/>
      <c r="G7" s="16"/>
      <c r="H7" s="16"/>
      <c r="I7" s="15"/>
      <c r="J7" s="16"/>
      <c r="K7" s="17"/>
      <c r="L7" s="17"/>
      <c r="M7" s="17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</row>
    <row r="8" spans="1:34" x14ac:dyDescent="0.25">
      <c r="B8" s="44"/>
      <c r="C8" s="14"/>
      <c r="D8" s="40">
        <v>1</v>
      </c>
      <c r="E8" s="19"/>
      <c r="F8" s="40">
        <v>2</v>
      </c>
      <c r="G8" s="40">
        <v>3</v>
      </c>
      <c r="H8" s="40">
        <v>4</v>
      </c>
      <c r="I8" s="40">
        <v>5</v>
      </c>
      <c r="J8" s="40">
        <v>6</v>
      </c>
      <c r="K8" s="40">
        <v>7</v>
      </c>
      <c r="L8" s="40">
        <v>8</v>
      </c>
      <c r="M8" s="40">
        <v>9</v>
      </c>
      <c r="N8" s="40">
        <v>10</v>
      </c>
      <c r="O8" s="40">
        <v>11</v>
      </c>
      <c r="P8" s="40">
        <v>12</v>
      </c>
      <c r="Q8" s="40">
        <v>13</v>
      </c>
      <c r="R8" s="40">
        <v>14</v>
      </c>
      <c r="S8" s="40">
        <v>15</v>
      </c>
      <c r="T8" s="40">
        <v>16</v>
      </c>
      <c r="U8" s="40">
        <v>17</v>
      </c>
      <c r="V8" s="40">
        <v>18</v>
      </c>
      <c r="W8" s="40">
        <v>19</v>
      </c>
      <c r="X8" s="40">
        <v>20</v>
      </c>
      <c r="Y8" s="40">
        <v>21</v>
      </c>
      <c r="Z8" s="40">
        <v>22</v>
      </c>
      <c r="AA8" s="40">
        <v>23</v>
      </c>
      <c r="AB8" s="40">
        <v>24</v>
      </c>
      <c r="AC8" s="40">
        <v>25</v>
      </c>
      <c r="AD8" s="40">
        <v>26</v>
      </c>
      <c r="AE8" s="40">
        <v>27</v>
      </c>
      <c r="AF8" s="40">
        <v>28</v>
      </c>
      <c r="AG8" s="40">
        <v>29</v>
      </c>
      <c r="AH8" s="40">
        <v>30</v>
      </c>
    </row>
    <row r="9" spans="1:34" x14ac:dyDescent="0.25">
      <c r="B9" s="44"/>
      <c r="C9" s="14"/>
      <c r="D9" s="41"/>
      <c r="E9" s="20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</row>
    <row r="10" spans="1:34" x14ac:dyDescent="0.25">
      <c r="B10" s="6" t="s">
        <v>40</v>
      </c>
      <c r="C10" s="7" t="s">
        <v>2</v>
      </c>
      <c r="D10" s="21">
        <f>E10*$P$2+E10</f>
        <v>19.329008170500007</v>
      </c>
      <c r="E10" s="21">
        <f>15.01*1.05*1.05*1.05*1.08</f>
        <v>18.766027350000005</v>
      </c>
      <c r="F10" s="21">
        <f t="shared" ref="F10:F22" si="0">D10*$P$1+D10</f>
        <v>19.908878415615007</v>
      </c>
      <c r="G10" s="21">
        <f t="shared" ref="G10:V22" si="1">F10*$P$1+F10</f>
        <v>20.506144768083455</v>
      </c>
      <c r="H10" s="21">
        <f t="shared" si="1"/>
        <v>21.121329111125959</v>
      </c>
      <c r="I10" s="21">
        <f t="shared" si="1"/>
        <v>21.754968984459737</v>
      </c>
      <c r="J10" s="21">
        <f t="shared" si="1"/>
        <v>22.407618053993527</v>
      </c>
      <c r="K10" s="21">
        <f t="shared" si="1"/>
        <v>23.079846595613333</v>
      </c>
      <c r="L10" s="21">
        <f t="shared" si="1"/>
        <v>23.772241993481732</v>
      </c>
      <c r="M10" s="21">
        <f t="shared" si="1"/>
        <v>24.485409253286182</v>
      </c>
      <c r="N10" s="21">
        <f t="shared" si="1"/>
        <v>25.219971530884767</v>
      </c>
      <c r="O10" s="21">
        <f t="shared" si="1"/>
        <v>25.97657067681131</v>
      </c>
      <c r="P10" s="21">
        <f t="shared" si="1"/>
        <v>26.755867797115648</v>
      </c>
      <c r="Q10" s="21">
        <f t="shared" si="1"/>
        <v>27.55854383102912</v>
      </c>
      <c r="R10" s="21">
        <f t="shared" si="1"/>
        <v>28.385300145959992</v>
      </c>
      <c r="S10" s="21">
        <f t="shared" si="1"/>
        <v>29.236859150338791</v>
      </c>
      <c r="T10" s="21">
        <f t="shared" si="1"/>
        <v>30.113964924848954</v>
      </c>
      <c r="U10" s="21">
        <f t="shared" si="1"/>
        <v>31.017383872594422</v>
      </c>
      <c r="V10" s="21">
        <f t="shared" si="1"/>
        <v>31.947905388772256</v>
      </c>
      <c r="W10" s="21">
        <f t="shared" ref="W10:AH22" si="2">V10*$P$1+V10</f>
        <v>32.906342550435426</v>
      </c>
      <c r="X10" s="21">
        <f t="shared" si="2"/>
        <v>33.893532826948487</v>
      </c>
      <c r="Y10" s="21">
        <f t="shared" si="2"/>
        <v>34.910338811756944</v>
      </c>
      <c r="Z10" s="21">
        <f t="shared" si="2"/>
        <v>35.957648976109652</v>
      </c>
      <c r="AA10" s="21">
        <f t="shared" si="2"/>
        <v>37.036378445392941</v>
      </c>
      <c r="AB10" s="21">
        <f t="shared" si="2"/>
        <v>38.147469798754727</v>
      </c>
      <c r="AC10" s="21">
        <f t="shared" si="2"/>
        <v>39.291893892717368</v>
      </c>
      <c r="AD10" s="21">
        <f t="shared" si="2"/>
        <v>40.470650709498891</v>
      </c>
      <c r="AE10" s="21">
        <f t="shared" si="2"/>
        <v>41.684770230783855</v>
      </c>
      <c r="AF10" s="21">
        <f t="shared" si="2"/>
        <v>42.93531333770737</v>
      </c>
      <c r="AG10" s="21">
        <f t="shared" si="2"/>
        <v>44.223372737838588</v>
      </c>
      <c r="AH10" s="21">
        <f t="shared" si="2"/>
        <v>45.550073919973748</v>
      </c>
    </row>
    <row r="11" spans="1:34" x14ac:dyDescent="0.25">
      <c r="B11" s="6" t="s">
        <v>3</v>
      </c>
      <c r="C11" s="7" t="s">
        <v>4</v>
      </c>
      <c r="D11" s="31">
        <f t="shared" ref="D11:D22" si="3">E11*$P$2+E11</f>
        <v>14.308245000000001</v>
      </c>
      <c r="E11" s="31">
        <f>13.23*1.05</f>
        <v>13.891500000000001</v>
      </c>
      <c r="F11" s="31">
        <f t="shared" si="0"/>
        <v>14.737492350000002</v>
      </c>
      <c r="G11" s="31">
        <f t="shared" si="1"/>
        <v>15.179617120500001</v>
      </c>
      <c r="H11" s="31">
        <f t="shared" si="1"/>
        <v>15.635005634115002</v>
      </c>
      <c r="I11" s="21">
        <f>15.8*1.05*1.05*1.05*1.08</f>
        <v>19.753713000000001</v>
      </c>
      <c r="J11" s="21">
        <f t="shared" si="1"/>
        <v>20.346324389999999</v>
      </c>
      <c r="K11" s="21">
        <f t="shared" si="1"/>
        <v>20.956714121699999</v>
      </c>
      <c r="L11" s="21">
        <f t="shared" si="1"/>
        <v>21.585415545350997</v>
      </c>
      <c r="M11" s="21">
        <f t="shared" si="1"/>
        <v>22.232978011711527</v>
      </c>
      <c r="N11" s="21">
        <f t="shared" si="1"/>
        <v>22.899967352062873</v>
      </c>
      <c r="O11" s="21">
        <f t="shared" si="1"/>
        <v>23.586966372624758</v>
      </c>
      <c r="P11" s="21">
        <f t="shared" si="1"/>
        <v>24.294575363803499</v>
      </c>
      <c r="Q11" s="21">
        <f t="shared" si="1"/>
        <v>25.023412624717604</v>
      </c>
      <c r="R11" s="21">
        <f t="shared" si="1"/>
        <v>25.774115003459134</v>
      </c>
      <c r="S11" s="21">
        <f t="shared" si="1"/>
        <v>26.547338453562908</v>
      </c>
      <c r="T11" s="21">
        <f t="shared" si="1"/>
        <v>27.343758607169796</v>
      </c>
      <c r="U11" s="21">
        <f t="shared" si="1"/>
        <v>28.164071365384892</v>
      </c>
      <c r="V11" s="21">
        <f t="shared" si="1"/>
        <v>29.008993506346439</v>
      </c>
      <c r="W11" s="21">
        <f t="shared" si="2"/>
        <v>29.879263311536832</v>
      </c>
      <c r="X11" s="21">
        <f t="shared" si="2"/>
        <v>30.775641210882938</v>
      </c>
      <c r="Y11" s="21">
        <f t="shared" si="2"/>
        <v>31.698910447209425</v>
      </c>
      <c r="Z11" s="21">
        <f t="shared" si="2"/>
        <v>32.649877760625706</v>
      </c>
      <c r="AA11" s="21">
        <f t="shared" si="2"/>
        <v>33.629374093444476</v>
      </c>
      <c r="AB11" s="21">
        <f t="shared" si="2"/>
        <v>34.638255316247808</v>
      </c>
      <c r="AC11" s="21">
        <f t="shared" si="2"/>
        <v>35.677402975735241</v>
      </c>
      <c r="AD11" s="21">
        <f t="shared" si="2"/>
        <v>36.747725065007302</v>
      </c>
      <c r="AE11" s="21">
        <f t="shared" si="2"/>
        <v>37.850156816957522</v>
      </c>
      <c r="AF11" s="21">
        <f t="shared" si="2"/>
        <v>38.985661521466248</v>
      </c>
      <c r="AG11" s="21">
        <f t="shared" si="2"/>
        <v>40.155231367110233</v>
      </c>
      <c r="AH11" s="21">
        <f t="shared" si="2"/>
        <v>41.359888308123537</v>
      </c>
    </row>
    <row r="12" spans="1:34" hidden="1" x14ac:dyDescent="0.25">
      <c r="B12" s="6" t="s">
        <v>5</v>
      </c>
      <c r="C12" s="7" t="s">
        <v>6</v>
      </c>
      <c r="D12" s="34">
        <f t="shared" si="3"/>
        <v>18.981317817000001</v>
      </c>
      <c r="E12" s="34">
        <f>14.74*1.05*1.05*1.05*1.08</f>
        <v>18.428463900000001</v>
      </c>
      <c r="F12" s="21">
        <f t="shared" si="0"/>
        <v>19.550757351510001</v>
      </c>
      <c r="G12" s="21">
        <f t="shared" si="1"/>
        <v>20.137280072055301</v>
      </c>
      <c r="H12" s="21">
        <f t="shared" si="1"/>
        <v>20.741398474216961</v>
      </c>
      <c r="I12" s="21">
        <f t="shared" si="1"/>
        <v>21.363640428443471</v>
      </c>
      <c r="J12" s="21">
        <f t="shared" si="1"/>
        <v>22.004549641296776</v>
      </c>
      <c r="K12" s="21">
        <f t="shared" si="1"/>
        <v>22.664686130535678</v>
      </c>
      <c r="L12" s="21">
        <f t="shared" si="1"/>
        <v>23.344626714451749</v>
      </c>
      <c r="M12" s="21">
        <f t="shared" si="1"/>
        <v>24.044965515885302</v>
      </c>
      <c r="N12" s="21">
        <f t="shared" si="1"/>
        <v>24.76631448136186</v>
      </c>
      <c r="O12" s="21">
        <f t="shared" si="1"/>
        <v>25.509303915802715</v>
      </c>
      <c r="P12" s="21">
        <f t="shared" si="1"/>
        <v>26.274583033276794</v>
      </c>
      <c r="Q12" s="21">
        <f t="shared" si="1"/>
        <v>27.062820524275097</v>
      </c>
      <c r="R12" s="21">
        <f t="shared" si="1"/>
        <v>27.87470514000335</v>
      </c>
      <c r="S12" s="21">
        <f t="shared" si="1"/>
        <v>28.710946294203449</v>
      </c>
      <c r="T12" s="21">
        <f t="shared" si="1"/>
        <v>29.572274683029551</v>
      </c>
      <c r="U12" s="21">
        <f t="shared" si="1"/>
        <v>30.459442923520438</v>
      </c>
      <c r="V12" s="21">
        <f t="shared" si="1"/>
        <v>31.373226211226051</v>
      </c>
      <c r="W12" s="21">
        <f t="shared" si="2"/>
        <v>32.314422997562829</v>
      </c>
      <c r="X12" s="21">
        <f t="shared" si="2"/>
        <v>33.283855687489712</v>
      </c>
      <c r="Y12" s="21">
        <f t="shared" si="2"/>
        <v>34.282371358114403</v>
      </c>
      <c r="Z12" s="21">
        <f t="shared" si="2"/>
        <v>35.310842498857838</v>
      </c>
      <c r="AA12" s="21">
        <f t="shared" si="2"/>
        <v>36.370167773823574</v>
      </c>
      <c r="AB12" s="21">
        <f t="shared" si="2"/>
        <v>37.461272807038284</v>
      </c>
      <c r="AC12" s="21">
        <f t="shared" si="2"/>
        <v>38.585110991249429</v>
      </c>
      <c r="AD12" s="21">
        <f t="shared" si="2"/>
        <v>39.742664320986911</v>
      </c>
      <c r="AE12" s="21">
        <f t="shared" si="2"/>
        <v>40.934944250616518</v>
      </c>
      <c r="AF12" s="21">
        <f t="shared" si="2"/>
        <v>42.162992578135011</v>
      </c>
      <c r="AG12" s="21">
        <f t="shared" si="2"/>
        <v>43.427882355479063</v>
      </c>
      <c r="AH12" s="21">
        <f t="shared" si="2"/>
        <v>44.730718826143438</v>
      </c>
    </row>
    <row r="13" spans="1:34" hidden="1" x14ac:dyDescent="0.25">
      <c r="A13" s="37" t="s">
        <v>7</v>
      </c>
      <c r="B13" s="37"/>
      <c r="C13" s="22" t="s">
        <v>8</v>
      </c>
      <c r="D13" s="21">
        <f t="shared" si="3"/>
        <v>16.233315000000001</v>
      </c>
      <c r="E13" s="21">
        <f>15.01*1.05</f>
        <v>15.7605</v>
      </c>
      <c r="F13" s="21">
        <f t="shared" si="0"/>
        <v>16.72031445</v>
      </c>
      <c r="G13" s="21">
        <f t="shared" si="1"/>
        <v>17.221923883500001</v>
      </c>
      <c r="H13" s="21">
        <f t="shared" si="1"/>
        <v>17.738581600005002</v>
      </c>
      <c r="I13" s="21">
        <f t="shared" si="1"/>
        <v>18.270739048005151</v>
      </c>
      <c r="J13" s="21">
        <f t="shared" si="1"/>
        <v>18.818861219445306</v>
      </c>
      <c r="K13" s="21">
        <f t="shared" si="1"/>
        <v>19.383427056028665</v>
      </c>
      <c r="L13" s="21">
        <f t="shared" si="1"/>
        <v>19.964929867709525</v>
      </c>
      <c r="M13" s="21">
        <f t="shared" si="1"/>
        <v>20.563877763740813</v>
      </c>
      <c r="N13" s="21">
        <f t="shared" si="1"/>
        <v>21.180794096653038</v>
      </c>
      <c r="O13" s="21">
        <f t="shared" si="1"/>
        <v>21.816217919552628</v>
      </c>
      <c r="P13" s="21">
        <f t="shared" si="1"/>
        <v>22.470704457139206</v>
      </c>
      <c r="Q13" s="21">
        <f t="shared" si="1"/>
        <v>23.144825590853383</v>
      </c>
      <c r="R13" s="21">
        <f t="shared" si="1"/>
        <v>23.839170358578986</v>
      </c>
      <c r="S13" s="21">
        <f t="shared" si="1"/>
        <v>24.554345469336354</v>
      </c>
      <c r="T13" s="21">
        <f t="shared" si="1"/>
        <v>25.290975833416447</v>
      </c>
      <c r="U13" s="21">
        <f t="shared" si="1"/>
        <v>26.049705108418941</v>
      </c>
      <c r="V13" s="21">
        <f t="shared" si="1"/>
        <v>26.831196261671508</v>
      </c>
      <c r="W13" s="21">
        <f t="shared" si="2"/>
        <v>27.636132149521654</v>
      </c>
      <c r="X13" s="21">
        <f t="shared" si="2"/>
        <v>28.465216114007305</v>
      </c>
      <c r="Y13" s="21">
        <f t="shared" si="2"/>
        <v>29.319172597427524</v>
      </c>
      <c r="Z13" s="21">
        <f t="shared" si="2"/>
        <v>30.198747775350348</v>
      </c>
      <c r="AA13" s="21">
        <f t="shared" si="2"/>
        <v>31.104710208610857</v>
      </c>
      <c r="AB13" s="21">
        <f t="shared" si="2"/>
        <v>32.037851514869182</v>
      </c>
      <c r="AC13" s="21">
        <f t="shared" si="2"/>
        <v>32.998987060315258</v>
      </c>
      <c r="AD13" s="21">
        <f t="shared" si="2"/>
        <v>33.988956672124715</v>
      </c>
      <c r="AE13" s="21">
        <f t="shared" si="2"/>
        <v>35.008625372288456</v>
      </c>
      <c r="AF13" s="21">
        <f t="shared" si="2"/>
        <v>36.058884133457113</v>
      </c>
      <c r="AG13" s="21">
        <f t="shared" si="2"/>
        <v>37.140650657460824</v>
      </c>
      <c r="AH13" s="21">
        <f t="shared" si="2"/>
        <v>38.25487017718465</v>
      </c>
    </row>
    <row r="14" spans="1:34" hidden="1" x14ac:dyDescent="0.25">
      <c r="B14" s="6" t="s">
        <v>9</v>
      </c>
      <c r="C14" s="7" t="s">
        <v>10</v>
      </c>
      <c r="D14" s="21">
        <f t="shared" si="3"/>
        <v>16.233315000000001</v>
      </c>
      <c r="E14" s="21">
        <f>15.01*1.05</f>
        <v>15.7605</v>
      </c>
      <c r="F14" s="21">
        <f t="shared" si="0"/>
        <v>16.72031445</v>
      </c>
      <c r="G14" s="21">
        <f t="shared" si="1"/>
        <v>17.221923883500001</v>
      </c>
      <c r="H14" s="21">
        <f t="shared" si="1"/>
        <v>17.738581600005002</v>
      </c>
      <c r="I14" s="21">
        <f t="shared" si="1"/>
        <v>18.270739048005151</v>
      </c>
      <c r="J14" s="21">
        <f t="shared" si="1"/>
        <v>18.818861219445306</v>
      </c>
      <c r="K14" s="21">
        <f t="shared" si="1"/>
        <v>19.383427056028665</v>
      </c>
      <c r="L14" s="21">
        <f t="shared" si="1"/>
        <v>19.964929867709525</v>
      </c>
      <c r="M14" s="21">
        <f t="shared" si="1"/>
        <v>20.563877763740813</v>
      </c>
      <c r="N14" s="21">
        <f t="shared" si="1"/>
        <v>21.180794096653038</v>
      </c>
      <c r="O14" s="21">
        <f t="shared" si="1"/>
        <v>21.816217919552628</v>
      </c>
      <c r="P14" s="21">
        <f t="shared" si="1"/>
        <v>22.470704457139206</v>
      </c>
      <c r="Q14" s="21">
        <f t="shared" si="1"/>
        <v>23.144825590853383</v>
      </c>
      <c r="R14" s="21">
        <f t="shared" si="1"/>
        <v>23.839170358578986</v>
      </c>
      <c r="S14" s="21">
        <f t="shared" si="1"/>
        <v>24.554345469336354</v>
      </c>
      <c r="T14" s="21">
        <f t="shared" si="1"/>
        <v>25.290975833416447</v>
      </c>
      <c r="U14" s="21">
        <f t="shared" si="1"/>
        <v>26.049705108418941</v>
      </c>
      <c r="V14" s="21">
        <f t="shared" si="1"/>
        <v>26.831196261671508</v>
      </c>
      <c r="W14" s="21">
        <f t="shared" si="2"/>
        <v>27.636132149521654</v>
      </c>
      <c r="X14" s="21">
        <f t="shared" si="2"/>
        <v>28.465216114007305</v>
      </c>
      <c r="Y14" s="21">
        <f t="shared" si="2"/>
        <v>29.319172597427524</v>
      </c>
      <c r="Z14" s="21">
        <f t="shared" si="2"/>
        <v>30.198747775350348</v>
      </c>
      <c r="AA14" s="21">
        <f t="shared" si="2"/>
        <v>31.104710208610857</v>
      </c>
      <c r="AB14" s="21">
        <f t="shared" si="2"/>
        <v>32.037851514869182</v>
      </c>
      <c r="AC14" s="21">
        <f t="shared" si="2"/>
        <v>32.998987060315258</v>
      </c>
      <c r="AD14" s="21">
        <f t="shared" si="2"/>
        <v>33.988956672124715</v>
      </c>
      <c r="AE14" s="21">
        <f t="shared" si="2"/>
        <v>35.008625372288456</v>
      </c>
      <c r="AF14" s="21">
        <f t="shared" si="2"/>
        <v>36.058884133457113</v>
      </c>
      <c r="AG14" s="21">
        <f t="shared" si="2"/>
        <v>37.140650657460824</v>
      </c>
      <c r="AH14" s="21">
        <f t="shared" si="2"/>
        <v>38.25487017718465</v>
      </c>
    </row>
    <row r="15" spans="1:34" hidden="1" x14ac:dyDescent="0.25">
      <c r="B15" s="6" t="s">
        <v>11</v>
      </c>
      <c r="C15" s="7" t="s">
        <v>12</v>
      </c>
      <c r="D15" s="21">
        <f t="shared" si="3"/>
        <v>28.681380000000001</v>
      </c>
      <c r="E15" s="21">
        <f>26.52*1.05</f>
        <v>27.846</v>
      </c>
      <c r="F15" s="21">
        <f t="shared" si="0"/>
        <v>29.5418214</v>
      </c>
      <c r="G15" s="21">
        <f t="shared" si="1"/>
        <v>30.428076042000001</v>
      </c>
      <c r="H15" s="21">
        <f t="shared" si="1"/>
        <v>31.340918323260002</v>
      </c>
      <c r="I15" s="21">
        <f t="shared" si="1"/>
        <v>32.281145872957801</v>
      </c>
      <c r="J15" s="21">
        <f t="shared" si="1"/>
        <v>33.249580249146533</v>
      </c>
      <c r="K15" s="21">
        <f t="shared" si="1"/>
        <v>34.247067656620928</v>
      </c>
      <c r="L15" s="21">
        <f t="shared" si="1"/>
        <v>35.274479686319559</v>
      </c>
      <c r="M15" s="21">
        <f t="shared" si="1"/>
        <v>36.332714076909149</v>
      </c>
      <c r="N15" s="21">
        <f t="shared" si="1"/>
        <v>37.422695499216424</v>
      </c>
      <c r="O15" s="21">
        <f t="shared" si="1"/>
        <v>38.545376364192919</v>
      </c>
      <c r="P15" s="21">
        <f t="shared" si="1"/>
        <v>39.701737655118706</v>
      </c>
      <c r="Q15" s="21">
        <f t="shared" si="1"/>
        <v>40.892789784772269</v>
      </c>
      <c r="R15" s="21">
        <f t="shared" si="1"/>
        <v>42.119573478315438</v>
      </c>
      <c r="S15" s="21">
        <f t="shared" si="1"/>
        <v>43.383160682664901</v>
      </c>
      <c r="T15" s="21">
        <f t="shared" si="1"/>
        <v>44.684655503144846</v>
      </c>
      <c r="U15" s="21">
        <f t="shared" si="1"/>
        <v>46.025195168239193</v>
      </c>
      <c r="V15" s="21">
        <f t="shared" si="1"/>
        <v>47.40595102328637</v>
      </c>
      <c r="W15" s="21">
        <f t="shared" si="2"/>
        <v>48.828129553984958</v>
      </c>
      <c r="X15" s="21">
        <f t="shared" si="2"/>
        <v>50.292973440604506</v>
      </c>
      <c r="Y15" s="21">
        <f t="shared" si="2"/>
        <v>51.801762643822642</v>
      </c>
      <c r="Z15" s="21">
        <f t="shared" si="2"/>
        <v>53.355815523137323</v>
      </c>
      <c r="AA15" s="21">
        <f t="shared" si="2"/>
        <v>54.956489988831443</v>
      </c>
      <c r="AB15" s="21">
        <f t="shared" si="2"/>
        <v>56.605184688496387</v>
      </c>
      <c r="AC15" s="21">
        <f t="shared" si="2"/>
        <v>58.303340229151281</v>
      </c>
      <c r="AD15" s="21">
        <f t="shared" si="2"/>
        <v>60.052440436025819</v>
      </c>
      <c r="AE15" s="21">
        <f t="shared" si="2"/>
        <v>61.854013649106591</v>
      </c>
      <c r="AF15" s="21">
        <f t="shared" si="2"/>
        <v>63.709634058579788</v>
      </c>
      <c r="AG15" s="21">
        <f t="shared" si="2"/>
        <v>65.620923080337178</v>
      </c>
      <c r="AH15" s="21">
        <f t="shared" si="2"/>
        <v>67.589550772747288</v>
      </c>
    </row>
    <row r="16" spans="1:34" ht="15.75" hidden="1" customHeight="1" x14ac:dyDescent="0.25">
      <c r="A16" s="38" t="s">
        <v>13</v>
      </c>
      <c r="B16" s="38"/>
      <c r="C16" s="23" t="s">
        <v>14</v>
      </c>
      <c r="D16" s="21">
        <f t="shared" si="3"/>
        <v>19.341885591000004</v>
      </c>
      <c r="E16" s="21">
        <f>15.02*1.05*1.05*1.05*1.08</f>
        <v>18.778529700000004</v>
      </c>
      <c r="F16" s="21">
        <f t="shared" si="0"/>
        <v>19.922142158730004</v>
      </c>
      <c r="G16" s="21">
        <f t="shared" si="1"/>
        <v>20.519806423491904</v>
      </c>
      <c r="H16" s="21">
        <f t="shared" si="1"/>
        <v>21.135400616196662</v>
      </c>
      <c r="I16" s="21">
        <f t="shared" si="1"/>
        <v>21.769462634682561</v>
      </c>
      <c r="J16" s="21">
        <f t="shared" si="1"/>
        <v>22.422546513723038</v>
      </c>
      <c r="K16" s="21">
        <f t="shared" si="1"/>
        <v>23.09522290913473</v>
      </c>
      <c r="L16" s="21">
        <f t="shared" si="1"/>
        <v>23.788079596408771</v>
      </c>
      <c r="M16" s="21">
        <f t="shared" si="1"/>
        <v>24.501721984301035</v>
      </c>
      <c r="N16" s="21">
        <f t="shared" si="1"/>
        <v>25.236773643830066</v>
      </c>
      <c r="O16" s="21">
        <f t="shared" si="1"/>
        <v>25.993876853144968</v>
      </c>
      <c r="P16" s="21">
        <f t="shared" si="1"/>
        <v>26.773693158739317</v>
      </c>
      <c r="Q16" s="21">
        <f t="shared" si="1"/>
        <v>27.576903953501496</v>
      </c>
      <c r="R16" s="21">
        <f t="shared" si="1"/>
        <v>28.404211072106541</v>
      </c>
      <c r="S16" s="21">
        <f t="shared" si="1"/>
        <v>29.256337404269736</v>
      </c>
      <c r="T16" s="21">
        <f t="shared" si="1"/>
        <v>30.13402752639783</v>
      </c>
      <c r="U16" s="21">
        <f t="shared" si="1"/>
        <v>31.038048352189765</v>
      </c>
      <c r="V16" s="21">
        <f t="shared" si="1"/>
        <v>31.969189802755459</v>
      </c>
      <c r="W16" s="21">
        <f t="shared" si="2"/>
        <v>32.928265496838122</v>
      </c>
      <c r="X16" s="21">
        <f t="shared" si="2"/>
        <v>33.916113461743265</v>
      </c>
      <c r="Y16" s="21">
        <f t="shared" si="2"/>
        <v>34.933596865595561</v>
      </c>
      <c r="Z16" s="21">
        <f t="shared" si="2"/>
        <v>35.981604771563426</v>
      </c>
      <c r="AA16" s="21">
        <f t="shared" si="2"/>
        <v>37.061052914710331</v>
      </c>
      <c r="AB16" s="21">
        <f t="shared" si="2"/>
        <v>38.172884502151639</v>
      </c>
      <c r="AC16" s="21">
        <f t="shared" si="2"/>
        <v>39.318071037216185</v>
      </c>
      <c r="AD16" s="21">
        <f t="shared" si="2"/>
        <v>40.49761316833267</v>
      </c>
      <c r="AE16" s="21">
        <f t="shared" si="2"/>
        <v>41.712541563382651</v>
      </c>
      <c r="AF16" s="21">
        <f t="shared" si="2"/>
        <v>42.96391781028413</v>
      </c>
      <c r="AG16" s="21">
        <f t="shared" si="2"/>
        <v>44.252835344592654</v>
      </c>
      <c r="AH16" s="21">
        <f t="shared" si="2"/>
        <v>45.580420404930436</v>
      </c>
    </row>
    <row r="17" spans="1:34" s="24" customFormat="1" x14ac:dyDescent="0.25">
      <c r="B17" s="6" t="s">
        <v>15</v>
      </c>
      <c r="C17" s="7" t="s">
        <v>16</v>
      </c>
      <c r="D17" s="32">
        <f t="shared" si="3"/>
        <v>16.380078876000006</v>
      </c>
      <c r="E17" s="32">
        <f>12.72*1.05*1.05*1.05*1.08</f>
        <v>15.902989200000006</v>
      </c>
      <c r="F17" s="32">
        <f t="shared" si="0"/>
        <v>16.871481242280005</v>
      </c>
      <c r="G17" s="32">
        <f t="shared" si="1"/>
        <v>17.377625679548405</v>
      </c>
      <c r="H17" s="32">
        <f t="shared" si="1"/>
        <v>17.898954449934859</v>
      </c>
      <c r="I17" s="32">
        <f t="shared" si="1"/>
        <v>18.435923083432904</v>
      </c>
      <c r="J17" s="33">
        <f t="shared" si="1"/>
        <v>18.989000775935892</v>
      </c>
      <c r="K17" s="25">
        <f t="shared" si="1"/>
        <v>19.558670799213971</v>
      </c>
      <c r="L17" s="25">
        <f t="shared" si="1"/>
        <v>20.145430923190389</v>
      </c>
      <c r="M17" s="25">
        <f t="shared" si="1"/>
        <v>20.7497938508861</v>
      </c>
      <c r="N17" s="25">
        <f t="shared" si="1"/>
        <v>21.372287666412682</v>
      </c>
      <c r="O17" s="25">
        <f t="shared" si="1"/>
        <v>22.01345629640506</v>
      </c>
      <c r="P17" s="25">
        <f t="shared" si="1"/>
        <v>22.673859985297213</v>
      </c>
      <c r="Q17" s="25">
        <f t="shared" si="1"/>
        <v>23.354075784856128</v>
      </c>
      <c r="R17" s="25">
        <f t="shared" si="1"/>
        <v>24.054698058401812</v>
      </c>
      <c r="S17" s="25">
        <f t="shared" si="1"/>
        <v>24.776339000153865</v>
      </c>
      <c r="T17" s="25">
        <f t="shared" si="1"/>
        <v>25.519629170158481</v>
      </c>
      <c r="U17" s="25">
        <f t="shared" si="1"/>
        <v>26.285218045263235</v>
      </c>
      <c r="V17" s="25">
        <f t="shared" si="1"/>
        <v>27.073774586621134</v>
      </c>
      <c r="W17" s="25">
        <f t="shared" si="2"/>
        <v>27.885987824219768</v>
      </c>
      <c r="X17" s="25">
        <f t="shared" si="2"/>
        <v>28.722567458946362</v>
      </c>
      <c r="Y17" s="25">
        <f t="shared" si="2"/>
        <v>29.584244482714752</v>
      </c>
      <c r="Z17" s="25">
        <f t="shared" si="2"/>
        <v>30.471771817196196</v>
      </c>
      <c r="AA17" s="25">
        <f t="shared" si="2"/>
        <v>31.385924971712083</v>
      </c>
      <c r="AB17" s="25">
        <f t="shared" si="2"/>
        <v>32.327502720863443</v>
      </c>
      <c r="AC17" s="25">
        <f t="shared" si="2"/>
        <v>33.297327802489349</v>
      </c>
      <c r="AD17" s="25">
        <f t="shared" si="2"/>
        <v>34.296247636564033</v>
      </c>
      <c r="AE17" s="25">
        <f t="shared" si="2"/>
        <v>35.325135065660952</v>
      </c>
      <c r="AF17" s="25">
        <f t="shared" si="2"/>
        <v>36.384889117630777</v>
      </c>
      <c r="AG17" s="25">
        <f t="shared" si="2"/>
        <v>37.476435791159702</v>
      </c>
      <c r="AH17" s="25">
        <f t="shared" si="2"/>
        <v>38.600728864894492</v>
      </c>
    </row>
    <row r="18" spans="1:34" x14ac:dyDescent="0.25">
      <c r="B18" s="6" t="s">
        <v>17</v>
      </c>
      <c r="C18" s="7" t="s">
        <v>18</v>
      </c>
      <c r="D18" s="21">
        <f t="shared" si="3"/>
        <v>19.329008170500007</v>
      </c>
      <c r="E18" s="21">
        <f>15.01*1.05*1.05*1.05*1.08</f>
        <v>18.766027350000005</v>
      </c>
      <c r="F18" s="21">
        <f t="shared" si="0"/>
        <v>19.908878415615007</v>
      </c>
      <c r="G18" s="21">
        <f t="shared" si="1"/>
        <v>20.506144768083455</v>
      </c>
      <c r="H18" s="21">
        <f t="shared" si="1"/>
        <v>21.121329111125959</v>
      </c>
      <c r="I18" s="21">
        <f t="shared" si="1"/>
        <v>21.754968984459737</v>
      </c>
      <c r="J18" s="21">
        <f t="shared" si="1"/>
        <v>22.407618053993527</v>
      </c>
      <c r="K18" s="21">
        <f t="shared" si="1"/>
        <v>23.079846595613333</v>
      </c>
      <c r="L18" s="21">
        <f t="shared" si="1"/>
        <v>23.772241993481732</v>
      </c>
      <c r="M18" s="21">
        <f t="shared" si="1"/>
        <v>24.485409253286182</v>
      </c>
      <c r="N18" s="21">
        <f t="shared" si="1"/>
        <v>25.219971530884767</v>
      </c>
      <c r="O18" s="21">
        <f t="shared" si="1"/>
        <v>25.97657067681131</v>
      </c>
      <c r="P18" s="21">
        <f t="shared" si="1"/>
        <v>26.755867797115648</v>
      </c>
      <c r="Q18" s="21">
        <f t="shared" si="1"/>
        <v>27.55854383102912</v>
      </c>
      <c r="R18" s="21">
        <f t="shared" si="1"/>
        <v>28.385300145959992</v>
      </c>
      <c r="S18" s="21">
        <f t="shared" si="1"/>
        <v>29.236859150338791</v>
      </c>
      <c r="T18" s="21">
        <f t="shared" si="1"/>
        <v>30.113964924848954</v>
      </c>
      <c r="U18" s="21">
        <f t="shared" si="1"/>
        <v>31.017383872594422</v>
      </c>
      <c r="V18" s="21">
        <f t="shared" si="1"/>
        <v>31.947905388772256</v>
      </c>
      <c r="W18" s="21">
        <f t="shared" si="2"/>
        <v>32.906342550435426</v>
      </c>
      <c r="X18" s="21">
        <f t="shared" si="2"/>
        <v>33.893532826948487</v>
      </c>
      <c r="Y18" s="21">
        <f t="shared" si="2"/>
        <v>34.910338811756944</v>
      </c>
      <c r="Z18" s="21">
        <f t="shared" si="2"/>
        <v>35.957648976109652</v>
      </c>
      <c r="AA18" s="21">
        <f t="shared" si="2"/>
        <v>37.036378445392941</v>
      </c>
      <c r="AB18" s="21">
        <f t="shared" si="2"/>
        <v>38.147469798754727</v>
      </c>
      <c r="AC18" s="21">
        <f t="shared" si="2"/>
        <v>39.291893892717368</v>
      </c>
      <c r="AD18" s="21">
        <f t="shared" si="2"/>
        <v>40.470650709498891</v>
      </c>
      <c r="AE18" s="21">
        <f t="shared" si="2"/>
        <v>41.684770230783855</v>
      </c>
      <c r="AF18" s="21">
        <f t="shared" si="2"/>
        <v>42.93531333770737</v>
      </c>
      <c r="AG18" s="21">
        <f t="shared" si="2"/>
        <v>44.223372737838588</v>
      </c>
      <c r="AH18" s="21">
        <f t="shared" si="2"/>
        <v>45.550073919973748</v>
      </c>
    </row>
    <row r="19" spans="1:34" x14ac:dyDescent="0.25">
      <c r="B19" s="6" t="s">
        <v>19</v>
      </c>
      <c r="C19" s="7" t="s">
        <v>20</v>
      </c>
      <c r="D19" s="21">
        <f t="shared" si="3"/>
        <v>24.067898914500006</v>
      </c>
      <c r="E19" s="21">
        <f>18.69*1.05*1.05*1.05*1.08</f>
        <v>23.366892150000005</v>
      </c>
      <c r="F19" s="21">
        <f t="shared" si="0"/>
        <v>24.789935881935005</v>
      </c>
      <c r="G19" s="21">
        <f t="shared" si="1"/>
        <v>25.533633958393054</v>
      </c>
      <c r="H19" s="21">
        <f t="shared" si="1"/>
        <v>26.299642977144845</v>
      </c>
      <c r="I19" s="21">
        <f t="shared" si="1"/>
        <v>27.088632266459189</v>
      </c>
      <c r="J19" s="21">
        <f t="shared" si="1"/>
        <v>27.901291234452966</v>
      </c>
      <c r="K19" s="21">
        <f t="shared" si="1"/>
        <v>28.738329971486554</v>
      </c>
      <c r="L19" s="21">
        <f t="shared" si="1"/>
        <v>29.600479870631151</v>
      </c>
      <c r="M19" s="21">
        <f t="shared" si="1"/>
        <v>30.488494266750084</v>
      </c>
      <c r="N19" s="21">
        <f t="shared" si="1"/>
        <v>31.403149094752585</v>
      </c>
      <c r="O19" s="21">
        <f t="shared" si="1"/>
        <v>32.345243567595162</v>
      </c>
      <c r="P19" s="21">
        <f t="shared" si="1"/>
        <v>33.315600874623016</v>
      </c>
      <c r="Q19" s="21">
        <f t="shared" si="1"/>
        <v>34.315068900861704</v>
      </c>
      <c r="R19" s="21">
        <f t="shared" si="1"/>
        <v>35.344520967887554</v>
      </c>
      <c r="S19" s="21">
        <f t="shared" si="1"/>
        <v>36.404856596924184</v>
      </c>
      <c r="T19" s="21">
        <f t="shared" si="1"/>
        <v>37.497002294831908</v>
      </c>
      <c r="U19" s="21">
        <f t="shared" si="1"/>
        <v>38.621912363676863</v>
      </c>
      <c r="V19" s="21">
        <f t="shared" si="1"/>
        <v>39.780569734587168</v>
      </c>
      <c r="W19" s="21">
        <f t="shared" si="2"/>
        <v>40.973986826624781</v>
      </c>
      <c r="X19" s="21">
        <f t="shared" si="2"/>
        <v>42.203206431423524</v>
      </c>
      <c r="Y19" s="21">
        <f t="shared" si="2"/>
        <v>43.469302624366229</v>
      </c>
      <c r="Z19" s="21">
        <f t="shared" si="2"/>
        <v>44.773381703097215</v>
      </c>
      <c r="AA19" s="21">
        <f t="shared" si="2"/>
        <v>46.116583154190131</v>
      </c>
      <c r="AB19" s="21">
        <f t="shared" si="2"/>
        <v>47.500080648815832</v>
      </c>
      <c r="AC19" s="21">
        <f t="shared" si="2"/>
        <v>48.925083068280308</v>
      </c>
      <c r="AD19" s="21">
        <f t="shared" si="2"/>
        <v>50.39283556032872</v>
      </c>
      <c r="AE19" s="21">
        <f t="shared" si="2"/>
        <v>51.904620627138584</v>
      </c>
      <c r="AF19" s="21">
        <f t="shared" si="2"/>
        <v>53.461759245952742</v>
      </c>
      <c r="AG19" s="21">
        <f t="shared" si="2"/>
        <v>55.065612023331326</v>
      </c>
      <c r="AH19" s="21">
        <f t="shared" si="2"/>
        <v>56.717580384031265</v>
      </c>
    </row>
    <row r="20" spans="1:34" s="24" customFormat="1" hidden="1" x14ac:dyDescent="0.25">
      <c r="A20" s="26"/>
      <c r="B20" s="27" t="s">
        <v>21</v>
      </c>
      <c r="C20" s="28" t="s">
        <v>22</v>
      </c>
      <c r="D20" s="25">
        <f t="shared" si="3"/>
        <v>23.457735000000003</v>
      </c>
      <c r="E20" s="25">
        <f>21.69*1.05</f>
        <v>22.774500000000003</v>
      </c>
      <c r="F20" s="25">
        <f t="shared" si="0"/>
        <v>24.161467050000002</v>
      </c>
      <c r="G20" s="25">
        <f t="shared" si="1"/>
        <v>24.886311061500002</v>
      </c>
      <c r="H20" s="25">
        <f t="shared" si="1"/>
        <v>25.632900393345004</v>
      </c>
      <c r="I20" s="25">
        <f t="shared" si="1"/>
        <v>26.401887405145352</v>
      </c>
      <c r="J20" s="25">
        <f t="shared" si="1"/>
        <v>27.193944027299715</v>
      </c>
      <c r="K20" s="25">
        <f t="shared" si="1"/>
        <v>28.009762348118706</v>
      </c>
      <c r="L20" s="25">
        <f t="shared" si="1"/>
        <v>28.850055218562268</v>
      </c>
      <c r="M20" s="25">
        <f t="shared" si="1"/>
        <v>29.715556875119137</v>
      </c>
      <c r="N20" s="25">
        <f t="shared" si="1"/>
        <v>30.607023581372712</v>
      </c>
      <c r="O20" s="25">
        <f t="shared" si="1"/>
        <v>31.525234288813891</v>
      </c>
      <c r="P20" s="25">
        <f t="shared" si="1"/>
        <v>32.470991317478308</v>
      </c>
      <c r="Q20" s="25">
        <f t="shared" si="1"/>
        <v>33.445121057002659</v>
      </c>
      <c r="R20" s="25">
        <f t="shared" si="1"/>
        <v>34.448474688712736</v>
      </c>
      <c r="S20" s="25">
        <f t="shared" si="1"/>
        <v>35.481928929374121</v>
      </c>
      <c r="T20" s="25">
        <f t="shared" si="1"/>
        <v>36.546386797255344</v>
      </c>
      <c r="U20" s="25">
        <f t="shared" si="1"/>
        <v>37.642778401173004</v>
      </c>
      <c r="V20" s="25">
        <f t="shared" si="1"/>
        <v>38.772061753208192</v>
      </c>
      <c r="W20" s="25">
        <f t="shared" si="2"/>
        <v>39.935223605804438</v>
      </c>
      <c r="X20" s="25">
        <f t="shared" si="2"/>
        <v>41.133280313978574</v>
      </c>
      <c r="Y20" s="25">
        <f t="shared" si="2"/>
        <v>42.367278723397931</v>
      </c>
      <c r="Z20" s="25">
        <f t="shared" si="2"/>
        <v>43.638297085099872</v>
      </c>
      <c r="AA20" s="25">
        <f t="shared" si="2"/>
        <v>44.947445997652871</v>
      </c>
      <c r="AB20" s="25">
        <f t="shared" si="2"/>
        <v>46.295869377582456</v>
      </c>
      <c r="AC20" s="25">
        <f t="shared" si="2"/>
        <v>47.68474545890993</v>
      </c>
      <c r="AD20" s="25">
        <f t="shared" si="2"/>
        <v>49.115287822677224</v>
      </c>
      <c r="AE20" s="25">
        <f t="shared" si="2"/>
        <v>50.588746457357544</v>
      </c>
      <c r="AF20" s="25">
        <f t="shared" si="2"/>
        <v>52.106408851078271</v>
      </c>
      <c r="AG20" s="25">
        <f t="shared" si="2"/>
        <v>53.669601116610622</v>
      </c>
      <c r="AH20" s="25">
        <f t="shared" si="2"/>
        <v>55.279689150108943</v>
      </c>
    </row>
    <row r="21" spans="1:34" s="24" customFormat="1" x14ac:dyDescent="0.25">
      <c r="A21" s="26"/>
      <c r="B21" s="6" t="s">
        <v>23</v>
      </c>
      <c r="C21" s="7" t="s">
        <v>24</v>
      </c>
      <c r="D21" s="25">
        <f t="shared" si="3"/>
        <v>24.595873155000007</v>
      </c>
      <c r="E21" s="25">
        <f>19.1*1.05*1.05*1.05*1.08</f>
        <v>23.879488500000008</v>
      </c>
      <c r="F21" s="25">
        <f t="shared" si="0"/>
        <v>25.333749349650006</v>
      </c>
      <c r="G21" s="25">
        <f t="shared" si="1"/>
        <v>26.093761830139506</v>
      </c>
      <c r="H21" s="25">
        <f t="shared" si="1"/>
        <v>26.876574685043693</v>
      </c>
      <c r="I21" s="25">
        <f t="shared" si="1"/>
        <v>27.682871925595002</v>
      </c>
      <c r="J21" s="25">
        <f t="shared" si="1"/>
        <v>28.513358083362853</v>
      </c>
      <c r="K21" s="25">
        <f t="shared" si="1"/>
        <v>29.36875882586374</v>
      </c>
      <c r="L21" s="25">
        <f t="shared" si="1"/>
        <v>30.249821590639652</v>
      </c>
      <c r="M21" s="25">
        <f t="shared" si="1"/>
        <v>31.157316238358842</v>
      </c>
      <c r="N21" s="25">
        <f t="shared" si="1"/>
        <v>32.092035725509604</v>
      </c>
      <c r="O21" s="25">
        <f t="shared" si="1"/>
        <v>33.054796797274889</v>
      </c>
      <c r="P21" s="25">
        <f t="shared" si="1"/>
        <v>34.046440701193134</v>
      </c>
      <c r="Q21" s="25">
        <f t="shared" si="1"/>
        <v>35.067833922228928</v>
      </c>
      <c r="R21" s="25">
        <f t="shared" si="1"/>
        <v>36.119868939895795</v>
      </c>
      <c r="S21" s="25">
        <f t="shared" si="1"/>
        <v>37.203465008092671</v>
      </c>
      <c r="T21" s="25">
        <f t="shared" si="1"/>
        <v>38.319568958335452</v>
      </c>
      <c r="U21" s="25">
        <f t="shared" si="1"/>
        <v>39.469156027085518</v>
      </c>
      <c r="V21" s="25">
        <f t="shared" si="1"/>
        <v>40.653230707898082</v>
      </c>
      <c r="W21" s="25">
        <f t="shared" si="2"/>
        <v>41.872827629135024</v>
      </c>
      <c r="X21" s="25">
        <f t="shared" si="2"/>
        <v>43.129012458009072</v>
      </c>
      <c r="Y21" s="25">
        <f t="shared" si="2"/>
        <v>44.422882831749341</v>
      </c>
      <c r="Z21" s="25">
        <f t="shared" si="2"/>
        <v>45.755569316701823</v>
      </c>
      <c r="AA21" s="25">
        <f t="shared" si="2"/>
        <v>47.12823639620288</v>
      </c>
      <c r="AB21" s="25">
        <f t="shared" si="2"/>
        <v>48.542083488088963</v>
      </c>
      <c r="AC21" s="25">
        <f t="shared" si="2"/>
        <v>49.998345992731629</v>
      </c>
      <c r="AD21" s="25">
        <f t="shared" si="2"/>
        <v>51.498296372513579</v>
      </c>
      <c r="AE21" s="25">
        <f t="shared" si="2"/>
        <v>53.043245263688988</v>
      </c>
      <c r="AF21" s="25">
        <f t="shared" si="2"/>
        <v>54.634542621599657</v>
      </c>
      <c r="AG21" s="25">
        <f t="shared" si="2"/>
        <v>56.273578900247649</v>
      </c>
      <c r="AH21" s="25">
        <f t="shared" si="2"/>
        <v>57.961786267255079</v>
      </c>
    </row>
    <row r="22" spans="1:34" s="24" customFormat="1" x14ac:dyDescent="0.25">
      <c r="A22" s="2"/>
      <c r="B22" s="6" t="s">
        <v>25</v>
      </c>
      <c r="C22" s="7" t="s">
        <v>26</v>
      </c>
      <c r="D22" s="25">
        <f t="shared" si="3"/>
        <v>19.818350149500006</v>
      </c>
      <c r="E22" s="25">
        <f>15.39*1.05*1.05*1.05*1.08</f>
        <v>19.241116650000006</v>
      </c>
      <c r="F22" s="25">
        <f t="shared" si="0"/>
        <v>20.412900653985005</v>
      </c>
      <c r="G22" s="25">
        <f t="shared" si="1"/>
        <v>21.025287673604556</v>
      </c>
      <c r="H22" s="25">
        <f t="shared" si="1"/>
        <v>21.656046303812694</v>
      </c>
      <c r="I22" s="25">
        <f t="shared" si="1"/>
        <v>22.305727692927075</v>
      </c>
      <c r="J22" s="25">
        <f t="shared" si="1"/>
        <v>22.974899523714885</v>
      </c>
      <c r="K22" s="25">
        <f t="shared" si="1"/>
        <v>23.664146509426331</v>
      </c>
      <c r="L22" s="25">
        <f t="shared" si="1"/>
        <v>24.374070904709122</v>
      </c>
      <c r="M22" s="25">
        <f t="shared" si="1"/>
        <v>25.105293031850394</v>
      </c>
      <c r="N22" s="25">
        <f t="shared" si="1"/>
        <v>25.858451822805904</v>
      </c>
      <c r="O22" s="25">
        <f t="shared" si="1"/>
        <v>26.63420537749008</v>
      </c>
      <c r="P22" s="25">
        <f t="shared" si="1"/>
        <v>27.43323153881478</v>
      </c>
      <c r="Q22" s="25">
        <f t="shared" si="1"/>
        <v>28.256228484979225</v>
      </c>
      <c r="R22" s="25">
        <f t="shared" si="1"/>
        <v>29.103915339528601</v>
      </c>
      <c r="S22" s="25">
        <f t="shared" si="1"/>
        <v>29.977032799714458</v>
      </c>
      <c r="T22" s="25">
        <f t="shared" si="1"/>
        <v>30.876343783705892</v>
      </c>
      <c r="U22" s="25">
        <f t="shared" si="1"/>
        <v>31.802634097217069</v>
      </c>
      <c r="V22" s="25">
        <f t="shared" si="1"/>
        <v>32.756713120133583</v>
      </c>
      <c r="W22" s="25">
        <f t="shared" si="2"/>
        <v>33.739414513737593</v>
      </c>
      <c r="X22" s="25">
        <f t="shared" si="2"/>
        <v>34.751596949149722</v>
      </c>
      <c r="Y22" s="25">
        <f t="shared" si="2"/>
        <v>35.794144857624211</v>
      </c>
      <c r="Z22" s="25">
        <f t="shared" si="2"/>
        <v>36.867969203352935</v>
      </c>
      <c r="AA22" s="25">
        <f t="shared" si="2"/>
        <v>37.974008279453521</v>
      </c>
      <c r="AB22" s="25">
        <f t="shared" si="2"/>
        <v>39.11322852783713</v>
      </c>
      <c r="AC22" s="25">
        <f t="shared" si="2"/>
        <v>40.286625383672245</v>
      </c>
      <c r="AD22" s="25">
        <f t="shared" si="2"/>
        <v>41.495224145182412</v>
      </c>
      <c r="AE22" s="25">
        <f t="shared" si="2"/>
        <v>42.740080869537884</v>
      </c>
      <c r="AF22" s="25">
        <f t="shared" si="2"/>
        <v>44.022283295624021</v>
      </c>
      <c r="AG22" s="25">
        <f t="shared" si="2"/>
        <v>45.342951794492741</v>
      </c>
      <c r="AH22" s="25">
        <f t="shared" si="2"/>
        <v>46.703240348327526</v>
      </c>
    </row>
    <row r="23" spans="1:34" s="24" customFormat="1" hidden="1" x14ac:dyDescent="0.25">
      <c r="A23" s="2"/>
      <c r="B23" s="6"/>
      <c r="C23" s="7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</row>
    <row r="24" spans="1:34" s="24" customFormat="1" hidden="1" x14ac:dyDescent="0.25">
      <c r="A24" s="2"/>
      <c r="B24" s="6"/>
      <c r="C24" s="7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</row>
    <row r="25" spans="1:34" s="24" customFormat="1" x14ac:dyDescent="0.25">
      <c r="A25" s="38" t="s">
        <v>27</v>
      </c>
      <c r="B25" s="39"/>
      <c r="C25" s="22" t="s">
        <v>28</v>
      </c>
      <c r="D25" s="25">
        <f>38343*1.05*1.05*1.08</f>
        <v>45655.010100000007</v>
      </c>
      <c r="E25" s="25">
        <f>37226.21*1.05*1.05*1.08</f>
        <v>44325.24824700001</v>
      </c>
      <c r="F25" s="25">
        <f>39493.28*1.05*1.05*1.08</f>
        <v>47024.648496000009</v>
      </c>
      <c r="G25" s="25">
        <f>40678.08*1.05*1.05*1.08</f>
        <v>48435.389856000009</v>
      </c>
      <c r="H25" s="25">
        <f>41898.42*1.05*1.05*1.08</f>
        <v>49888.448694000006</v>
      </c>
      <c r="I25" s="25">
        <f>43155.38*1.05*1.05*1.08</f>
        <v>51385.110966</v>
      </c>
      <c r="J25" s="25">
        <f>43155.38*1.05*1.05*1.08</f>
        <v>51385.110966</v>
      </c>
      <c r="K25" s="25">
        <f>43155.38*1.05*1.05*1.08</f>
        <v>51385.110966</v>
      </c>
      <c r="L25" s="25">
        <f>43155.38*1.05*1.05*1.08</f>
        <v>51385.110966</v>
      </c>
      <c r="M25" s="25">
        <f t="shared" ref="M25:R25" si="4">44450.04*1.05*1.05*1.08</f>
        <v>52926.662628000013</v>
      </c>
      <c r="N25" s="33">
        <f t="shared" si="4"/>
        <v>52926.662628000013</v>
      </c>
      <c r="O25" s="25">
        <f t="shared" si="4"/>
        <v>52926.662628000013</v>
      </c>
      <c r="P25" s="25">
        <f t="shared" si="4"/>
        <v>52926.662628000013</v>
      </c>
      <c r="Q25" s="25">
        <f t="shared" si="4"/>
        <v>52926.662628000013</v>
      </c>
      <c r="R25" s="25">
        <f t="shared" si="4"/>
        <v>52926.662628000013</v>
      </c>
      <c r="S25" s="33">
        <f>45783.88*1.05*1.05*1.08</f>
        <v>54514.86591600001</v>
      </c>
      <c r="T25" s="25">
        <f>47157.04*1.05*1.05*1.08</f>
        <v>56149.887528000007</v>
      </c>
      <c r="U25" s="25">
        <f>48571.61*1.05*1.05*1.08</f>
        <v>57834.216027000009</v>
      </c>
      <c r="V25" s="25">
        <f>50028.91*1.05*1.05*1.08</f>
        <v>59569.423137000013</v>
      </c>
      <c r="W25" s="25">
        <f>51529.78*1.05*1.05*1.08</f>
        <v>61356.509046000006</v>
      </c>
      <c r="X25" s="25">
        <f>53075.66*1.05*1.05*1.08</f>
        <v>63197.188362000015</v>
      </c>
      <c r="Y25" s="25">
        <f>54667.74*1.05*1.05*1.08</f>
        <v>65092.87801800001</v>
      </c>
      <c r="Z25" s="25">
        <f>56307.98*1.05*1.05*1.08</f>
        <v>67045.911786000026</v>
      </c>
      <c r="AA25" s="25">
        <f>62490.54*1.05*1.05*1.08</f>
        <v>74407.485978000012</v>
      </c>
      <c r="AB25" s="25">
        <f>67583.04*1.05*1.05*1.08</f>
        <v>80471.125727999999</v>
      </c>
      <c r="AC25" s="25"/>
      <c r="AD25" s="25"/>
      <c r="AE25" s="25"/>
      <c r="AF25" s="25"/>
      <c r="AG25" s="25"/>
      <c r="AH25" s="25"/>
    </row>
    <row r="26" spans="1:34" s="24" customFormat="1" x14ac:dyDescent="0.25">
      <c r="A26" s="38" t="s">
        <v>29</v>
      </c>
      <c r="B26" s="39"/>
      <c r="C26" s="22"/>
      <c r="D26" s="25">
        <f>69610.54*1.05*1.05*1.08</f>
        <v>82885.269977999997</v>
      </c>
      <c r="E26" s="25"/>
      <c r="F26" s="25">
        <f>71698.85*1.05*1.05*1.08</f>
        <v>85371.820695000017</v>
      </c>
      <c r="G26" s="25">
        <f>73849.82*1.05*1.05*1.08</f>
        <v>87932.98067400002</v>
      </c>
      <c r="H26" s="25">
        <f>76065.32*1.05*1.05*1.08</f>
        <v>90570.976524000027</v>
      </c>
      <c r="I26" s="25">
        <f>78347.27*1.05*1.05*1.08</f>
        <v>93288.09438900002</v>
      </c>
      <c r="J26" s="25">
        <f>80697.69*1.05*1.05*1.08</f>
        <v>96086.739483000012</v>
      </c>
      <c r="K26" s="25">
        <f>83118.62*1.05*1.05*1.08</f>
        <v>98969.340834000002</v>
      </c>
      <c r="L26" s="25">
        <f>85612.18*1.05*1.05*1.08</f>
        <v>101938.422726</v>
      </c>
      <c r="M26" s="25">
        <f>88180.54*1.05*1.05*1.08</f>
        <v>104996.56897800001</v>
      </c>
      <c r="N26" s="25">
        <f>90825.96*1.05*1.05*1.08</f>
        <v>108146.47057200003</v>
      </c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</row>
    <row r="27" spans="1:34" x14ac:dyDescent="0.25">
      <c r="D27" s="1">
        <v>25</v>
      </c>
      <c r="F27" s="1">
        <v>26</v>
      </c>
      <c r="G27" s="1">
        <v>27</v>
      </c>
      <c r="H27" s="1">
        <v>28</v>
      </c>
      <c r="I27" s="1">
        <v>29</v>
      </c>
      <c r="J27" s="1">
        <v>30</v>
      </c>
      <c r="K27" s="1">
        <v>31</v>
      </c>
      <c r="L27" s="1">
        <v>32</v>
      </c>
      <c r="M27" s="1">
        <v>33</v>
      </c>
      <c r="N27" s="1">
        <v>34</v>
      </c>
    </row>
    <row r="29" spans="1:34" hidden="1" x14ac:dyDescent="0.25"/>
    <row r="30" spans="1:34" x14ac:dyDescent="0.25">
      <c r="B30" s="6" t="s">
        <v>30</v>
      </c>
      <c r="C30" s="7" t="s">
        <v>31</v>
      </c>
      <c r="D30" s="21">
        <f t="shared" ref="D30:D32" si="5">E30*$P$2+E30</f>
        <v>38.258816305500012</v>
      </c>
      <c r="E30" s="21">
        <f>29.71*1.05*1.05*1.05*1.08</f>
        <v>37.144481850000012</v>
      </c>
      <c r="F30" s="21">
        <f t="shared" ref="F30:F32" si="6">D30*$P$1+D30</f>
        <v>39.406580794665011</v>
      </c>
      <c r="G30" s="21">
        <f t="shared" ref="G30:V32" si="7">F30*$P$1+F30</f>
        <v>40.588778218504963</v>
      </c>
      <c r="H30" s="21">
        <f t="shared" si="7"/>
        <v>41.806441565060112</v>
      </c>
      <c r="I30" s="21">
        <f t="shared" si="7"/>
        <v>43.060634812011912</v>
      </c>
      <c r="J30" s="21">
        <f t="shared" si="7"/>
        <v>44.352453856372271</v>
      </c>
      <c r="K30" s="21">
        <f t="shared" si="7"/>
        <v>45.683027472063436</v>
      </c>
      <c r="L30" s="21">
        <f t="shared" si="7"/>
        <v>47.053518296225342</v>
      </c>
      <c r="M30" s="21">
        <f t="shared" si="7"/>
        <v>48.465123845112103</v>
      </c>
      <c r="N30" s="21">
        <f t="shared" si="7"/>
        <v>49.919077560465468</v>
      </c>
      <c r="O30" s="21">
        <f t="shared" si="7"/>
        <v>51.416649887279434</v>
      </c>
      <c r="P30" s="21">
        <f t="shared" si="7"/>
        <v>52.959149383897817</v>
      </c>
      <c r="Q30" s="21">
        <f t="shared" si="7"/>
        <v>54.547923865414752</v>
      </c>
      <c r="R30" s="21">
        <f t="shared" si="7"/>
        <v>56.184361581377196</v>
      </c>
      <c r="S30" s="21">
        <f t="shared" si="7"/>
        <v>57.86989242881851</v>
      </c>
      <c r="T30" s="21">
        <f t="shared" si="7"/>
        <v>59.605989201683066</v>
      </c>
      <c r="U30" s="21">
        <f t="shared" si="7"/>
        <v>61.394168877733556</v>
      </c>
      <c r="V30" s="21">
        <f t="shared" si="7"/>
        <v>63.235993944065562</v>
      </c>
      <c r="W30" s="21">
        <f t="shared" ref="W30:AH32" si="8">V30*$P$1+V30</f>
        <v>65.133073762387525</v>
      </c>
      <c r="X30" s="21">
        <f t="shared" si="8"/>
        <v>67.087065975259151</v>
      </c>
      <c r="Y30" s="21">
        <f t="shared" si="8"/>
        <v>69.09967795451692</v>
      </c>
      <c r="Z30" s="21">
        <f t="shared" si="8"/>
        <v>71.172668293152427</v>
      </c>
      <c r="AA30" s="21">
        <f t="shared" si="8"/>
        <v>73.307848341946993</v>
      </c>
      <c r="AB30" s="21">
        <f t="shared" si="8"/>
        <v>75.507083792205407</v>
      </c>
      <c r="AC30" s="21">
        <f t="shared" si="8"/>
        <v>77.772296305971565</v>
      </c>
      <c r="AD30" s="21">
        <f t="shared" si="8"/>
        <v>80.105465195150714</v>
      </c>
      <c r="AE30" s="21">
        <f t="shared" si="8"/>
        <v>82.508629151005238</v>
      </c>
      <c r="AF30" s="21">
        <f t="shared" si="8"/>
        <v>84.983888025535393</v>
      </c>
      <c r="AG30" s="21">
        <f t="shared" si="8"/>
        <v>87.53340466630145</v>
      </c>
      <c r="AH30" s="21">
        <f t="shared" si="8"/>
        <v>90.159406806290491</v>
      </c>
    </row>
    <row r="31" spans="1:34" x14ac:dyDescent="0.25">
      <c r="B31" s="6" t="s">
        <v>32</v>
      </c>
      <c r="C31" s="7" t="s">
        <v>33</v>
      </c>
      <c r="D31" s="21">
        <f t="shared" si="5"/>
        <v>19.560801739500004</v>
      </c>
      <c r="E31" s="21">
        <f>15.19*1.05*1.05*1.05*1.08</f>
        <v>18.991069650000004</v>
      </c>
      <c r="F31" s="21">
        <f t="shared" si="6"/>
        <v>20.147625791685005</v>
      </c>
      <c r="G31" s="21">
        <f t="shared" si="7"/>
        <v>20.752054565435554</v>
      </c>
      <c r="H31" s="21">
        <f t="shared" si="7"/>
        <v>21.37461620239862</v>
      </c>
      <c r="I31" s="21">
        <f t="shared" si="7"/>
        <v>22.015854688470579</v>
      </c>
      <c r="J31" s="21">
        <f t="shared" si="7"/>
        <v>22.676330329124696</v>
      </c>
      <c r="K31" s="21">
        <f t="shared" si="7"/>
        <v>23.356620238998435</v>
      </c>
      <c r="L31" s="21">
        <f t="shared" si="7"/>
        <v>24.057318846168389</v>
      </c>
      <c r="M31" s="21">
        <f t="shared" si="7"/>
        <v>24.77903841155344</v>
      </c>
      <c r="N31" s="21">
        <f t="shared" si="7"/>
        <v>25.522409563900045</v>
      </c>
      <c r="O31" s="21">
        <f t="shared" si="7"/>
        <v>26.288081850817047</v>
      </c>
      <c r="P31" s="21">
        <f t="shared" si="7"/>
        <v>27.076724306341557</v>
      </c>
      <c r="Q31" s="21">
        <f t="shared" si="7"/>
        <v>27.889026035531803</v>
      </c>
      <c r="R31" s="21">
        <f t="shared" si="7"/>
        <v>28.725696816597758</v>
      </c>
      <c r="S31" s="21">
        <f t="shared" si="7"/>
        <v>29.587467721095692</v>
      </c>
      <c r="T31" s="21">
        <f t="shared" si="7"/>
        <v>30.475091752728563</v>
      </c>
      <c r="U31" s="21">
        <f t="shared" si="7"/>
        <v>31.389344505310419</v>
      </c>
      <c r="V31" s="21">
        <f t="shared" si="7"/>
        <v>32.33102484046973</v>
      </c>
      <c r="W31" s="21">
        <f t="shared" si="8"/>
        <v>33.300955585683823</v>
      </c>
      <c r="X31" s="21">
        <f t="shared" si="8"/>
        <v>34.299984253254337</v>
      </c>
      <c r="Y31" s="21">
        <f t="shared" si="8"/>
        <v>35.328983780851964</v>
      </c>
      <c r="Z31" s="21">
        <f t="shared" si="8"/>
        <v>36.388853294277524</v>
      </c>
      <c r="AA31" s="21">
        <f t="shared" si="8"/>
        <v>37.480518893105852</v>
      </c>
      <c r="AB31" s="21">
        <f t="shared" si="8"/>
        <v>38.604934459899027</v>
      </c>
      <c r="AC31" s="21">
        <f t="shared" si="8"/>
        <v>39.763082493695997</v>
      </c>
      <c r="AD31" s="21">
        <f t="shared" si="8"/>
        <v>40.955974968506879</v>
      </c>
      <c r="AE31" s="21">
        <f t="shared" si="8"/>
        <v>42.184654217562084</v>
      </c>
      <c r="AF31" s="21">
        <f t="shared" si="8"/>
        <v>43.450193844088943</v>
      </c>
      <c r="AG31" s="21">
        <f t="shared" si="8"/>
        <v>44.753699659411609</v>
      </c>
      <c r="AH31" s="21">
        <f t="shared" si="8"/>
        <v>46.09631064919396</v>
      </c>
    </row>
    <row r="32" spans="1:34" x14ac:dyDescent="0.25">
      <c r="A32" s="29"/>
      <c r="B32" s="6" t="s">
        <v>35</v>
      </c>
      <c r="C32" s="7" t="s">
        <v>34</v>
      </c>
      <c r="D32" s="21">
        <f t="shared" si="5"/>
        <v>25.574557113000004</v>
      </c>
      <c r="E32" s="21">
        <f>19.86*1.05*1.05*1.05*1.08</f>
        <v>24.829667100000005</v>
      </c>
      <c r="F32" s="21">
        <f t="shared" si="6"/>
        <v>26.341793826390006</v>
      </c>
      <c r="G32" s="21">
        <f t="shared" si="7"/>
        <v>27.132047641181707</v>
      </c>
      <c r="H32" s="21">
        <f t="shared" si="7"/>
        <v>27.946009070417158</v>
      </c>
      <c r="I32" s="21">
        <f t="shared" si="7"/>
        <v>28.784389342529675</v>
      </c>
      <c r="J32" s="21">
        <f t="shared" si="7"/>
        <v>29.647921022805566</v>
      </c>
      <c r="K32" s="21">
        <f t="shared" si="7"/>
        <v>30.537358653489733</v>
      </c>
      <c r="L32" s="21">
        <f t="shared" si="7"/>
        <v>31.453479413094424</v>
      </c>
      <c r="M32" s="21">
        <f t="shared" si="7"/>
        <v>32.397083795487255</v>
      </c>
      <c r="N32" s="21">
        <f t="shared" si="7"/>
        <v>33.368996309351871</v>
      </c>
      <c r="O32" s="21">
        <f t="shared" si="7"/>
        <v>34.370066198632429</v>
      </c>
      <c r="P32" s="21">
        <f t="shared" si="7"/>
        <v>35.401168184591398</v>
      </c>
      <c r="Q32" s="21">
        <f t="shared" si="7"/>
        <v>36.463203230129139</v>
      </c>
      <c r="R32" s="21">
        <f t="shared" si="7"/>
        <v>37.557099327033015</v>
      </c>
      <c r="S32" s="21">
        <f t="shared" si="7"/>
        <v>38.683812306844004</v>
      </c>
      <c r="T32" s="21">
        <f t="shared" si="7"/>
        <v>39.844326676049327</v>
      </c>
      <c r="U32" s="21">
        <f t="shared" si="7"/>
        <v>41.039656476330805</v>
      </c>
      <c r="V32" s="21">
        <f t="shared" si="7"/>
        <v>42.270846170620729</v>
      </c>
      <c r="W32" s="21">
        <f t="shared" si="8"/>
        <v>43.538971555739352</v>
      </c>
      <c r="X32" s="21">
        <f t="shared" si="8"/>
        <v>44.845140702411534</v>
      </c>
      <c r="Y32" s="21">
        <f t="shared" si="8"/>
        <v>46.190494923483882</v>
      </c>
      <c r="Z32" s="21">
        <f t="shared" si="8"/>
        <v>47.576209771188402</v>
      </c>
      <c r="AA32" s="21">
        <f t="shared" si="8"/>
        <v>49.003496064324054</v>
      </c>
      <c r="AB32" s="21">
        <f t="shared" si="8"/>
        <v>50.473600946253775</v>
      </c>
      <c r="AC32" s="21">
        <f t="shared" si="8"/>
        <v>51.987808974641389</v>
      </c>
      <c r="AD32" s="21">
        <f t="shared" si="8"/>
        <v>53.547443243880629</v>
      </c>
      <c r="AE32" s="21">
        <f t="shared" si="8"/>
        <v>55.153866541197047</v>
      </c>
      <c r="AF32" s="21">
        <f t="shared" si="8"/>
        <v>56.808482537432958</v>
      </c>
      <c r="AG32" s="21">
        <f t="shared" si="8"/>
        <v>58.512737013555949</v>
      </c>
      <c r="AH32" s="21">
        <f t="shared" si="8"/>
        <v>60.268119123962627</v>
      </c>
    </row>
    <row r="33" spans="1:34" x14ac:dyDescent="0.25">
      <c r="A33" s="29"/>
      <c r="B33" s="6" t="s">
        <v>43</v>
      </c>
      <c r="C33" s="7" t="s">
        <v>38</v>
      </c>
      <c r="D33" s="21">
        <f>27.81*1.05*1.08</f>
        <v>31.536539999999999</v>
      </c>
      <c r="E33" s="21"/>
      <c r="F33" s="21">
        <f t="shared" ref="F33" si="9">D33*$P$1+D33</f>
        <v>32.482636200000002</v>
      </c>
      <c r="G33" s="21">
        <f t="shared" ref="G33" si="10">F33*$P$1+F33</f>
        <v>33.457115286000004</v>
      </c>
      <c r="H33" s="21">
        <f t="shared" ref="H33" si="11">G33*$P$1+G33</f>
        <v>34.460828744580006</v>
      </c>
      <c r="I33" s="21">
        <f t="shared" ref="I33" si="12">H33*$P$1+H33</f>
        <v>35.494653606917403</v>
      </c>
      <c r="J33" s="21">
        <f t="shared" ref="J33" si="13">I33*$P$1+I33</f>
        <v>36.559493215124924</v>
      </c>
      <c r="K33" s="21">
        <f t="shared" ref="K33" si="14">J33*$P$1+J33</f>
        <v>37.656278011578671</v>
      </c>
      <c r="L33" s="21">
        <f t="shared" ref="L33" si="15">K33*$P$1+K33</f>
        <v>38.785966351926028</v>
      </c>
      <c r="M33" s="21">
        <f t="shared" ref="M33" si="16">L33*$P$1+L33</f>
        <v>39.949545342483809</v>
      </c>
      <c r="N33" s="21">
        <f t="shared" ref="N33" si="17">M33*$P$1+M33</f>
        <v>41.148031702758324</v>
      </c>
      <c r="O33" s="21">
        <f t="shared" ref="O33" si="18">N33*$P$1+N33</f>
        <v>42.382472653841077</v>
      </c>
      <c r="P33" s="21">
        <f t="shared" ref="P33" si="19">O33*$P$1+O33</f>
        <v>43.65394683345631</v>
      </c>
      <c r="Q33" s="21">
        <f t="shared" ref="Q33" si="20">P33*$P$1+P33</f>
        <v>44.963565238459999</v>
      </c>
      <c r="R33" s="21">
        <f t="shared" ref="R33" si="21">Q33*$P$1+Q33</f>
        <v>46.3124721956138</v>
      </c>
      <c r="S33" s="21">
        <f t="shared" ref="S33" si="22">R33*$P$1+R33</f>
        <v>47.701846361482211</v>
      </c>
      <c r="T33" s="21">
        <f t="shared" ref="T33" si="23">S33*$P$1+S33</f>
        <v>49.132901752326674</v>
      </c>
      <c r="U33" s="21">
        <f t="shared" ref="U33" si="24">T33*$P$1+T33</f>
        <v>50.606888804896471</v>
      </c>
      <c r="V33" s="21">
        <f t="shared" ref="V33" si="25">U33*$P$1+U33</f>
        <v>52.125095469043366</v>
      </c>
      <c r="W33" s="21">
        <f t="shared" ref="W33" si="26">V33*$P$1+V33</f>
        <v>53.68884833311467</v>
      </c>
      <c r="X33" s="21">
        <f t="shared" ref="X33" si="27">W33*$P$1+W33</f>
        <v>55.299513783108111</v>
      </c>
      <c r="Y33" s="21">
        <f t="shared" ref="Y33" si="28">X33*$P$1+X33</f>
        <v>56.958499196601352</v>
      </c>
      <c r="Z33" s="21">
        <f t="shared" ref="Z33" si="29">Y33*$P$1+Y33</f>
        <v>58.667254172499391</v>
      </c>
      <c r="AA33" s="21">
        <f t="shared" ref="AA33" si="30">Z33*$P$1+Z33</f>
        <v>60.427271797674372</v>
      </c>
      <c r="AB33" s="21">
        <f t="shared" ref="AB33" si="31">AA33*$P$1+AA33</f>
        <v>62.240089951604602</v>
      </c>
      <c r="AC33" s="21">
        <f t="shared" ref="AC33" si="32">AB33*$P$1+AB33</f>
        <v>64.107292650152743</v>
      </c>
      <c r="AD33" s="21">
        <f t="shared" ref="AD33" si="33">AC33*$P$1+AC33</f>
        <v>66.030511429657324</v>
      </c>
      <c r="AE33" s="21">
        <f t="shared" ref="AE33" si="34">AD33*$P$1+AD33</f>
        <v>68.01142677254704</v>
      </c>
      <c r="AF33" s="21">
        <f t="shared" ref="AF33" si="35">AE33*$P$1+AE33</f>
        <v>70.051769575723455</v>
      </c>
      <c r="AG33" s="21">
        <f t="shared" ref="AG33" si="36">AF33*$P$1+AF33</f>
        <v>72.153322662995151</v>
      </c>
      <c r="AH33" s="21">
        <f t="shared" ref="AH33" si="37">AG33*$P$1+AG33</f>
        <v>74.317922342885012</v>
      </c>
    </row>
    <row r="36" spans="1:34" x14ac:dyDescent="0.25">
      <c r="H36" s="1" t="s">
        <v>36</v>
      </c>
    </row>
    <row r="37" spans="1:34" x14ac:dyDescent="0.25">
      <c r="D37" s="1" t="s">
        <v>37</v>
      </c>
    </row>
    <row r="38" spans="1:34" x14ac:dyDescent="0.25">
      <c r="D38" s="1" t="s">
        <v>42</v>
      </c>
    </row>
    <row r="39" spans="1:34" x14ac:dyDescent="0.25">
      <c r="D39" s="1" t="s">
        <v>41</v>
      </c>
    </row>
    <row r="40" spans="1:34" x14ac:dyDescent="0.25">
      <c r="D40" s="1" t="s">
        <v>39</v>
      </c>
    </row>
    <row r="41" spans="1:34" x14ac:dyDescent="0.25">
      <c r="D41" s="1" t="s">
        <v>44</v>
      </c>
    </row>
    <row r="42" spans="1:34" x14ac:dyDescent="0.25">
      <c r="D42" s="1" t="s">
        <v>46</v>
      </c>
    </row>
  </sheetData>
  <mergeCells count="38">
    <mergeCell ref="D1:N1"/>
    <mergeCell ref="D2:N2"/>
    <mergeCell ref="Q4:R4"/>
    <mergeCell ref="B7:B9"/>
    <mergeCell ref="D8:D9"/>
    <mergeCell ref="F8:F9"/>
    <mergeCell ref="G8:G9"/>
    <mergeCell ref="H8:H9"/>
    <mergeCell ref="I8:I9"/>
    <mergeCell ref="J8:J9"/>
    <mergeCell ref="V8:V9"/>
    <mergeCell ref="K8:K9"/>
    <mergeCell ref="L8:L9"/>
    <mergeCell ref="M8:M9"/>
    <mergeCell ref="N8:N9"/>
    <mergeCell ref="O8:O9"/>
    <mergeCell ref="P8:P9"/>
    <mergeCell ref="AD8:AD9"/>
    <mergeCell ref="AE8:AE9"/>
    <mergeCell ref="AF8:AF9"/>
    <mergeCell ref="AG8:AG9"/>
    <mergeCell ref="AH8:AH9"/>
    <mergeCell ref="A13:B13"/>
    <mergeCell ref="A16:B16"/>
    <mergeCell ref="A25:B25"/>
    <mergeCell ref="A26:B26"/>
    <mergeCell ref="AC8:AC9"/>
    <mergeCell ref="W8:W9"/>
    <mergeCell ref="X8:X9"/>
    <mergeCell ref="Y8:Y9"/>
    <mergeCell ref="Z8:Z9"/>
    <mergeCell ref="AA8:AA9"/>
    <mergeCell ref="AB8:AB9"/>
    <mergeCell ref="Q8:Q9"/>
    <mergeCell ref="R8:R9"/>
    <mergeCell ref="S8:S9"/>
    <mergeCell ref="T8:T9"/>
    <mergeCell ref="U8:U9"/>
  </mergeCells>
  <pageMargins left="0.15" right="0.15" top="0.75" bottom="0.75" header="0.3" footer="0.3"/>
  <pageSetup scale="9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Bailey</dc:creator>
  <cp:lastModifiedBy>Cynthia Ramirez</cp:lastModifiedBy>
  <cp:lastPrinted>2026-02-12T18:45:36Z</cp:lastPrinted>
  <dcterms:created xsi:type="dcterms:W3CDTF">2021-05-26T17:27:17Z</dcterms:created>
  <dcterms:modified xsi:type="dcterms:W3CDTF">2026-02-12T22:01:16Z</dcterms:modified>
</cp:coreProperties>
</file>